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72340\Desktop\New folder\"/>
    </mc:Choice>
  </mc:AlternateContent>
  <xr:revisionPtr revIDLastSave="0" documentId="13_ncr:1_{B6625EF6-A11A-4572-9249-3478167B1C94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8" i="1" l="1"/>
  <c r="I17" i="1" l="1"/>
  <c r="Q19" i="1" l="1"/>
  <c r="H19" i="1"/>
  <c r="A24" i="1" l="1"/>
  <c r="BP84" i="1" l="1"/>
  <c r="BL84" i="1"/>
  <c r="BH84" i="1"/>
  <c r="BP83" i="1"/>
  <c r="BL83" i="1"/>
  <c r="BH83" i="1"/>
  <c r="BP82" i="1"/>
  <c r="BL82" i="1"/>
  <c r="BH82" i="1"/>
  <c r="BP81" i="1"/>
  <c r="BL81" i="1"/>
  <c r="BH81" i="1"/>
  <c r="BP80" i="1"/>
  <c r="BL80" i="1"/>
  <c r="BH80" i="1"/>
  <c r="BP79" i="1"/>
  <c r="BL79" i="1"/>
  <c r="BH79" i="1"/>
  <c r="BP78" i="1"/>
  <c r="BL78" i="1"/>
  <c r="BH78" i="1"/>
  <c r="BP77" i="1"/>
  <c r="BL77" i="1"/>
  <c r="BH77" i="1"/>
  <c r="BP76" i="1"/>
  <c r="BL76" i="1"/>
  <c r="BH76" i="1"/>
  <c r="BP75" i="1"/>
  <c r="BL75" i="1"/>
  <c r="BH75" i="1"/>
  <c r="BP74" i="1"/>
  <c r="BL74" i="1"/>
  <c r="BH74" i="1"/>
  <c r="BP73" i="1"/>
  <c r="BL73" i="1"/>
  <c r="BH73" i="1"/>
  <c r="BP72" i="1"/>
  <c r="BL72" i="1"/>
  <c r="BH72" i="1"/>
  <c r="BP71" i="1"/>
  <c r="BL71" i="1"/>
  <c r="BH71" i="1"/>
  <c r="BP70" i="1"/>
  <c r="BL70" i="1"/>
  <c r="BH70" i="1"/>
  <c r="BP69" i="1"/>
  <c r="BL69" i="1"/>
  <c r="BH69" i="1"/>
  <c r="BP68" i="1"/>
  <c r="BL68" i="1"/>
  <c r="BH68" i="1"/>
  <c r="BP67" i="1"/>
  <c r="BL67" i="1"/>
  <c r="BH67" i="1"/>
  <c r="BP66" i="1"/>
  <c r="BL66" i="1"/>
  <c r="BH66" i="1"/>
  <c r="BP65" i="1"/>
  <c r="BL65" i="1"/>
  <c r="BH65" i="1"/>
  <c r="BP64" i="1"/>
  <c r="BL64" i="1"/>
  <c r="BH64" i="1"/>
  <c r="BP63" i="1"/>
  <c r="BL63" i="1"/>
  <c r="BH63" i="1"/>
  <c r="BP62" i="1"/>
  <c r="BL62" i="1"/>
  <c r="BH62" i="1"/>
  <c r="BP61" i="1"/>
  <c r="BL61" i="1"/>
  <c r="BH61" i="1"/>
  <c r="BP60" i="1"/>
  <c r="BL60" i="1"/>
  <c r="BH60" i="1"/>
  <c r="BP56" i="1"/>
  <c r="BL56" i="1"/>
  <c r="BH56" i="1"/>
  <c r="BP55" i="1"/>
  <c r="BL55" i="1"/>
  <c r="BH55" i="1"/>
  <c r="BP54" i="1"/>
  <c r="BL54" i="1"/>
  <c r="BH54" i="1"/>
  <c r="BP53" i="1"/>
  <c r="BL53" i="1"/>
  <c r="BH53" i="1"/>
  <c r="BP52" i="1"/>
  <c r="BL52" i="1"/>
  <c r="BH52" i="1"/>
  <c r="BP51" i="1"/>
  <c r="BL51" i="1"/>
  <c r="BH51" i="1"/>
  <c r="BP50" i="1"/>
  <c r="BL50" i="1"/>
  <c r="BH50" i="1"/>
  <c r="BP49" i="1"/>
  <c r="BL49" i="1"/>
  <c r="BH49" i="1"/>
  <c r="BP48" i="1"/>
  <c r="BL48" i="1"/>
  <c r="BH48" i="1"/>
  <c r="BP47" i="1"/>
  <c r="BL47" i="1"/>
  <c r="BH47" i="1"/>
  <c r="BP46" i="1"/>
  <c r="BL46" i="1"/>
  <c r="BH46" i="1"/>
  <c r="BP45" i="1"/>
  <c r="BL45" i="1"/>
  <c r="BH45" i="1"/>
  <c r="BP44" i="1"/>
  <c r="BL44" i="1"/>
  <c r="BH44" i="1"/>
  <c r="BP43" i="1"/>
  <c r="BL43" i="1"/>
  <c r="BH43" i="1"/>
  <c r="BP42" i="1"/>
  <c r="BL42" i="1"/>
  <c r="BH42" i="1"/>
  <c r="BP41" i="1"/>
  <c r="BL41" i="1"/>
  <c r="BH41" i="1"/>
  <c r="T41" i="1"/>
  <c r="BP40" i="1"/>
  <c r="BL40" i="1"/>
  <c r="BH40" i="1"/>
  <c r="BP39" i="1"/>
  <c r="BL39" i="1"/>
  <c r="BH39" i="1"/>
  <c r="BP38" i="1"/>
  <c r="BL38" i="1"/>
  <c r="BH38" i="1"/>
  <c r="BP37" i="1"/>
  <c r="BL37" i="1"/>
  <c r="BH37" i="1"/>
  <c r="AD37" i="1"/>
  <c r="AB38" i="1" s="1"/>
  <c r="BP36" i="1"/>
  <c r="BL36" i="1"/>
  <c r="BH36" i="1"/>
  <c r="BP35" i="1"/>
  <c r="BL35" i="1"/>
  <c r="BH35" i="1"/>
  <c r="G35" i="1"/>
  <c r="BP34" i="1"/>
  <c r="BL34" i="1"/>
  <c r="BH34" i="1"/>
  <c r="G34" i="1"/>
  <c r="BP33" i="1"/>
  <c r="BL33" i="1"/>
  <c r="BH33" i="1"/>
  <c r="BP32" i="1"/>
  <c r="BL32" i="1"/>
  <c r="BH32" i="1"/>
  <c r="AG31" i="1"/>
  <c r="T29" i="1"/>
  <c r="A29" i="1"/>
  <c r="BQ28" i="1"/>
  <c r="BQ84" i="1" s="1"/>
  <c r="BO84" i="1" s="1"/>
  <c r="BM28" i="1"/>
  <c r="BM56" i="1" s="1"/>
  <c r="BK56" i="1" s="1"/>
  <c r="BI28" i="1"/>
  <c r="BI84" i="1" s="1"/>
  <c r="BG84" i="1" s="1"/>
  <c r="AV28" i="1"/>
  <c r="AR28" i="1"/>
  <c r="AO28" i="1"/>
  <c r="AN28" i="1"/>
  <c r="AL28" i="1"/>
  <c r="BQ27" i="1"/>
  <c r="BM27" i="1"/>
  <c r="BM83" i="1" s="1"/>
  <c r="BK83" i="1" s="1"/>
  <c r="BI27" i="1"/>
  <c r="AV27" i="1"/>
  <c r="AS27" i="1"/>
  <c r="AR27" i="1"/>
  <c r="AO27" i="1"/>
  <c r="AN27" i="1"/>
  <c r="AL27" i="1"/>
  <c r="BQ26" i="1"/>
  <c r="BM26" i="1"/>
  <c r="BK26" i="1"/>
  <c r="BI26" i="1"/>
  <c r="AV26" i="1"/>
  <c r="AR26" i="1"/>
  <c r="AQ26" i="1"/>
  <c r="AO26" i="1"/>
  <c r="AN26" i="1"/>
  <c r="AL26" i="1"/>
  <c r="BQ25" i="1"/>
  <c r="BM25" i="1"/>
  <c r="BK25" i="1" s="1"/>
  <c r="AQ25" i="1" s="1"/>
  <c r="BI25" i="1"/>
  <c r="AO25" i="1" s="1"/>
  <c r="AV25" i="1"/>
  <c r="AR25" i="1"/>
  <c r="AN25" i="1"/>
  <c r="AL25" i="1"/>
  <c r="BQ24" i="1"/>
  <c r="BO24" i="1" s="1"/>
  <c r="AU24" i="1" s="1"/>
  <c r="BM24" i="1"/>
  <c r="BK24" i="1" s="1"/>
  <c r="AQ24" i="1" s="1"/>
  <c r="BI24" i="1"/>
  <c r="AO24" i="1" s="1"/>
  <c r="BG24" i="1"/>
  <c r="AM24" i="1" s="1"/>
  <c r="AW24" i="1"/>
  <c r="AV24" i="1"/>
  <c r="AR24" i="1"/>
  <c r="AN24" i="1"/>
  <c r="AL24" i="1"/>
  <c r="T24" i="1"/>
  <c r="AB29" i="1" s="1"/>
  <c r="AI24" i="1"/>
  <c r="BQ23" i="1"/>
  <c r="BM23" i="1"/>
  <c r="BK23" i="1" s="1"/>
  <c r="AQ23" i="1" s="1"/>
  <c r="BI23" i="1"/>
  <c r="AO23" i="1" s="1"/>
  <c r="AV23" i="1"/>
  <c r="AR23" i="1"/>
  <c r="AN23" i="1"/>
  <c r="AL23" i="1"/>
  <c r="BQ22" i="1"/>
  <c r="BO22" i="1" s="1"/>
  <c r="AU22" i="1" s="1"/>
  <c r="BM22" i="1"/>
  <c r="BK22" i="1" s="1"/>
  <c r="AQ22" i="1" s="1"/>
  <c r="BI22" i="1"/>
  <c r="BG22" i="1" s="1"/>
  <c r="AM22" i="1" s="1"/>
  <c r="AV22" i="1"/>
  <c r="AR22" i="1"/>
  <c r="AN22" i="1"/>
  <c r="AL22" i="1"/>
  <c r="BQ21" i="1"/>
  <c r="BM21" i="1"/>
  <c r="BK21" i="1" s="1"/>
  <c r="AQ21" i="1" s="1"/>
  <c r="BI21" i="1"/>
  <c r="AO21" i="1" s="1"/>
  <c r="AV21" i="1"/>
  <c r="AR21" i="1"/>
  <c r="AN21" i="1"/>
  <c r="AL21" i="1"/>
  <c r="BQ20" i="1"/>
  <c r="AW20" i="1" s="1"/>
  <c r="BM20" i="1"/>
  <c r="AS20" i="1" s="1"/>
  <c r="BI20" i="1"/>
  <c r="BG20" i="1"/>
  <c r="AM20" i="1" s="1"/>
  <c r="AV20" i="1"/>
  <c r="AR20" i="1"/>
  <c r="AO20" i="1"/>
  <c r="AN20" i="1"/>
  <c r="AL20" i="1"/>
  <c r="BQ19" i="1"/>
  <c r="BO19" i="1"/>
  <c r="AU19" i="1" s="1"/>
  <c r="BM19" i="1"/>
  <c r="AS19" i="1" s="1"/>
  <c r="BI19" i="1"/>
  <c r="AO19" i="1" s="1"/>
  <c r="BG19" i="1"/>
  <c r="AM19" i="1" s="1"/>
  <c r="AW19" i="1"/>
  <c r="AV19" i="1"/>
  <c r="AR19" i="1"/>
  <c r="AN19" i="1"/>
  <c r="AL19" i="1"/>
  <c r="BQ18" i="1"/>
  <c r="BO18" i="1" s="1"/>
  <c r="AU18" i="1" s="1"/>
  <c r="BM18" i="1"/>
  <c r="BK18" i="1" s="1"/>
  <c r="AQ18" i="1" s="1"/>
  <c r="BI18" i="1"/>
  <c r="BG18" i="1" s="1"/>
  <c r="AM18" i="1" s="1"/>
  <c r="AV18" i="1"/>
  <c r="AR18" i="1"/>
  <c r="AN18" i="1"/>
  <c r="AL18" i="1"/>
  <c r="BQ17" i="1"/>
  <c r="BO17" i="1" s="1"/>
  <c r="AU17" i="1" s="1"/>
  <c r="BM17" i="1"/>
  <c r="BI17" i="1"/>
  <c r="BG17" i="1" s="1"/>
  <c r="AM17" i="1" s="1"/>
  <c r="AV17" i="1"/>
  <c r="AR17" i="1"/>
  <c r="AN17" i="1"/>
  <c r="AL17" i="1"/>
  <c r="BQ16" i="1"/>
  <c r="BO16" i="1" s="1"/>
  <c r="AU16" i="1" s="1"/>
  <c r="BM16" i="1"/>
  <c r="BK16" i="1" s="1"/>
  <c r="AQ16" i="1" s="1"/>
  <c r="BI16" i="1"/>
  <c r="BG16" i="1" s="1"/>
  <c r="AM16" i="1" s="1"/>
  <c r="AW16" i="1"/>
  <c r="AV16" i="1"/>
  <c r="AR16" i="1"/>
  <c r="AN16" i="1"/>
  <c r="AL16" i="1"/>
  <c r="AG16" i="1"/>
  <c r="AG17" i="1" s="1"/>
  <c r="BQ15" i="1"/>
  <c r="BO15" i="1" s="1"/>
  <c r="AU15" i="1" s="1"/>
  <c r="BM15" i="1"/>
  <c r="AS15" i="1" s="1"/>
  <c r="BI15" i="1"/>
  <c r="BG15" i="1" s="1"/>
  <c r="AM15" i="1" s="1"/>
  <c r="AV15" i="1"/>
  <c r="AR15" i="1"/>
  <c r="AN15" i="1"/>
  <c r="AL15" i="1"/>
  <c r="BQ14" i="1"/>
  <c r="BO14" i="1" s="1"/>
  <c r="AU14" i="1" s="1"/>
  <c r="BM14" i="1"/>
  <c r="AS14" i="1" s="1"/>
  <c r="BI14" i="1"/>
  <c r="BG14" i="1" s="1"/>
  <c r="AM14" i="1" s="1"/>
  <c r="AV14" i="1"/>
  <c r="AR14" i="1"/>
  <c r="AN14" i="1"/>
  <c r="AL14" i="1"/>
  <c r="BQ13" i="1"/>
  <c r="BO13" i="1" s="1"/>
  <c r="AU13" i="1" s="1"/>
  <c r="BM13" i="1"/>
  <c r="AS13" i="1" s="1"/>
  <c r="BI13" i="1"/>
  <c r="BG13" i="1" s="1"/>
  <c r="AM13" i="1" s="1"/>
  <c r="AV13" i="1"/>
  <c r="AR13" i="1"/>
  <c r="AN13" i="1"/>
  <c r="AL13" i="1"/>
  <c r="BQ12" i="1"/>
  <c r="BO12" i="1" s="1"/>
  <c r="AU12" i="1" s="1"/>
  <c r="BM12" i="1"/>
  <c r="AS12" i="1" s="1"/>
  <c r="BI12" i="1"/>
  <c r="BG12" i="1" s="1"/>
  <c r="AM12" i="1" s="1"/>
  <c r="AV12" i="1"/>
  <c r="AR12" i="1"/>
  <c r="AN12" i="1"/>
  <c r="AL12" i="1"/>
  <c r="AE12" i="1"/>
  <c r="BQ11" i="1"/>
  <c r="BM11" i="1"/>
  <c r="BK11" i="1" s="1"/>
  <c r="AQ11" i="1" s="1"/>
  <c r="BI11" i="1"/>
  <c r="AO11" i="1" s="1"/>
  <c r="AV11" i="1"/>
  <c r="AR11" i="1"/>
  <c r="AN11" i="1"/>
  <c r="AL11" i="1"/>
  <c r="BQ10" i="1"/>
  <c r="BM10" i="1"/>
  <c r="BK10" i="1" s="1"/>
  <c r="AQ10" i="1" s="1"/>
  <c r="BI10" i="1"/>
  <c r="AO10" i="1" s="1"/>
  <c r="AV10" i="1"/>
  <c r="AR10" i="1"/>
  <c r="AN10" i="1"/>
  <c r="AL10" i="1"/>
  <c r="BQ9" i="1"/>
  <c r="BM9" i="1"/>
  <c r="BK9" i="1" s="1"/>
  <c r="AQ9" i="1" s="1"/>
  <c r="BI9" i="1"/>
  <c r="AO9" i="1" s="1"/>
  <c r="AV9" i="1"/>
  <c r="AR9" i="1"/>
  <c r="AN9" i="1"/>
  <c r="AL9" i="1"/>
  <c r="BQ8" i="1"/>
  <c r="BO8" i="1"/>
  <c r="AU8" i="1" s="1"/>
  <c r="BM8" i="1"/>
  <c r="BK8" i="1" s="1"/>
  <c r="AQ8" i="1" s="1"/>
  <c r="BI8" i="1"/>
  <c r="AO8" i="1" s="1"/>
  <c r="BG8" i="1"/>
  <c r="AM8" i="1" s="1"/>
  <c r="AW8" i="1"/>
  <c r="AV8" i="1"/>
  <c r="AR8" i="1"/>
  <c r="AN8" i="1"/>
  <c r="AL8" i="1"/>
  <c r="AE8" i="1"/>
  <c r="AE9" i="1" s="1"/>
  <c r="BQ7" i="1"/>
  <c r="BO7" i="1" s="1"/>
  <c r="AU7" i="1" s="1"/>
  <c r="BM7" i="1"/>
  <c r="BI7" i="1"/>
  <c r="BG7" i="1" s="1"/>
  <c r="AM7" i="1" s="1"/>
  <c r="AV7" i="1"/>
  <c r="AR7" i="1"/>
  <c r="AN7" i="1"/>
  <c r="AL7" i="1"/>
  <c r="AE7" i="1"/>
  <c r="BQ6" i="1"/>
  <c r="BO6" i="1" s="1"/>
  <c r="AU6" i="1" s="1"/>
  <c r="BM6" i="1"/>
  <c r="BK6" i="1" s="1"/>
  <c r="AQ6" i="1" s="1"/>
  <c r="BI6" i="1"/>
  <c r="BG6" i="1" s="1"/>
  <c r="AM6" i="1" s="1"/>
  <c r="AV6" i="1"/>
  <c r="AR6" i="1"/>
  <c r="AO6" i="1"/>
  <c r="AN6" i="1"/>
  <c r="AL6" i="1"/>
  <c r="BQ5" i="1"/>
  <c r="BO5" i="1"/>
  <c r="AU5" i="1" s="1"/>
  <c r="BM5" i="1"/>
  <c r="BK5" i="1" s="1"/>
  <c r="AQ5" i="1" s="1"/>
  <c r="BI5" i="1"/>
  <c r="AO5" i="1" s="1"/>
  <c r="AV5" i="1"/>
  <c r="AR5" i="1"/>
  <c r="AN5" i="1"/>
  <c r="AL5" i="1"/>
  <c r="BQ4" i="1"/>
  <c r="BO4" i="1" s="1"/>
  <c r="AU4" i="1" s="1"/>
  <c r="BM4" i="1"/>
  <c r="BK4" i="1" s="1"/>
  <c r="AQ4" i="1" s="1"/>
  <c r="BI4" i="1"/>
  <c r="BG4" i="1" s="1"/>
  <c r="AM4" i="1" s="1"/>
  <c r="AV4" i="1"/>
  <c r="AR4" i="1"/>
  <c r="AN4" i="1"/>
  <c r="AL4" i="1"/>
  <c r="AE4" i="1"/>
  <c r="AW3" i="1"/>
  <c r="AV3" i="1"/>
  <c r="AU3" i="1"/>
  <c r="AS3" i="1"/>
  <c r="AR3" i="1"/>
  <c r="AQ3" i="1"/>
  <c r="AO3" i="1"/>
  <c r="AN3" i="1"/>
  <c r="AM3" i="1"/>
  <c r="AL3" i="1"/>
  <c r="AE3" i="1"/>
  <c r="AU2" i="1"/>
  <c r="AJ2" i="1" s="1"/>
  <c r="AQ2" i="1"/>
  <c r="AI2" i="1" s="1"/>
  <c r="AM2" i="1"/>
  <c r="AH2" i="1" s="1"/>
  <c r="AE2" i="1"/>
  <c r="AL1" i="1"/>
  <c r="Z1" i="1"/>
  <c r="AW18" i="1" l="1"/>
  <c r="BO20" i="1"/>
  <c r="AU20" i="1" s="1"/>
  <c r="BO28" i="1"/>
  <c r="AU28" i="1" s="1"/>
  <c r="AS4" i="1"/>
  <c r="AS28" i="1"/>
  <c r="AO17" i="1"/>
  <c r="AO18" i="1"/>
  <c r="AS22" i="1"/>
  <c r="AH17" i="1"/>
  <c r="AH3" i="1"/>
  <c r="AJ3" i="1"/>
  <c r="A12" i="1"/>
  <c r="BG28" i="1"/>
  <c r="AM28" i="1" s="1"/>
  <c r="AO16" i="1"/>
  <c r="BG5" i="1"/>
  <c r="AM5" i="1" s="1"/>
  <c r="AO4" i="1"/>
  <c r="AS5" i="1"/>
  <c r="AW7" i="1"/>
  <c r="AW12" i="1"/>
  <c r="AW13" i="1"/>
  <c r="AW14" i="1"/>
  <c r="AW15" i="1"/>
  <c r="AO22" i="1"/>
  <c r="BK27" i="1"/>
  <c r="AQ27" i="1" s="1"/>
  <c r="BK28" i="1"/>
  <c r="AQ28" i="1" s="1"/>
  <c r="AG32" i="1"/>
  <c r="AS6" i="1"/>
  <c r="AO7" i="1"/>
  <c r="AO12" i="1"/>
  <c r="AO13" i="1"/>
  <c r="AO14" i="1"/>
  <c r="AO15" i="1"/>
  <c r="AW17" i="1"/>
  <c r="AG34" i="1"/>
  <c r="AG35" i="1" s="1"/>
  <c r="AB30" i="1"/>
  <c r="BM44" i="1"/>
  <c r="BK44" i="1" s="1"/>
  <c r="BM72" i="1"/>
  <c r="BK72" i="1" s="1"/>
  <c r="BM74" i="1"/>
  <c r="BK74" i="1" s="1"/>
  <c r="BM46" i="1"/>
  <c r="BK46" i="1" s="1"/>
  <c r="BI78" i="1"/>
  <c r="BG78" i="1" s="1"/>
  <c r="BI50" i="1"/>
  <c r="BG50" i="1" s="1"/>
  <c r="BM52" i="1"/>
  <c r="BK52" i="1" s="1"/>
  <c r="BM80" i="1"/>
  <c r="BK80" i="1" s="1"/>
  <c r="BM63" i="1"/>
  <c r="BK63" i="1" s="1"/>
  <c r="BM35" i="1"/>
  <c r="BK35" i="1" s="1"/>
  <c r="BI65" i="1"/>
  <c r="BG65" i="1" s="1"/>
  <c r="BI37" i="1"/>
  <c r="BG37" i="1" s="1"/>
  <c r="BQ37" i="1"/>
  <c r="BO37" i="1" s="1"/>
  <c r="BQ65" i="1"/>
  <c r="BO65" i="1" s="1"/>
  <c r="BI66" i="1"/>
  <c r="BG66" i="1" s="1"/>
  <c r="BI38" i="1"/>
  <c r="BG38" i="1" s="1"/>
  <c r="BQ66" i="1"/>
  <c r="BO66" i="1" s="1"/>
  <c r="BQ38" i="1"/>
  <c r="BO38" i="1" s="1"/>
  <c r="BI39" i="1"/>
  <c r="BG39" i="1" s="1"/>
  <c r="BI67" i="1"/>
  <c r="BG67" i="1" s="1"/>
  <c r="BQ67" i="1"/>
  <c r="BO67" i="1" s="1"/>
  <c r="BQ39" i="1"/>
  <c r="BO39" i="1" s="1"/>
  <c r="BM40" i="1"/>
  <c r="BK40" i="1" s="1"/>
  <c r="BM68" i="1"/>
  <c r="BK68" i="1" s="1"/>
  <c r="BM69" i="1"/>
  <c r="BK69" i="1" s="1"/>
  <c r="BM41" i="1"/>
  <c r="BK41" i="1" s="1"/>
  <c r="BM70" i="1"/>
  <c r="BK70" i="1" s="1"/>
  <c r="BM42" i="1"/>
  <c r="BK42" i="1" s="1"/>
  <c r="BM71" i="1"/>
  <c r="BK71" i="1" s="1"/>
  <c r="BM43" i="1"/>
  <c r="BK43" i="1" s="1"/>
  <c r="BM73" i="1"/>
  <c r="BK73" i="1" s="1"/>
  <c r="BM45" i="1"/>
  <c r="BK45" i="1" s="1"/>
  <c r="BM75" i="1"/>
  <c r="BK75" i="1" s="1"/>
  <c r="BM47" i="1"/>
  <c r="BK47" i="1" s="1"/>
  <c r="BM48" i="1"/>
  <c r="BK48" i="1" s="1"/>
  <c r="BM76" i="1"/>
  <c r="BK76" i="1" s="1"/>
  <c r="AH21" i="1"/>
  <c r="BI77" i="1"/>
  <c r="BG77" i="1" s="1"/>
  <c r="BI49" i="1"/>
  <c r="BG49" i="1" s="1"/>
  <c r="BQ49" i="1"/>
  <c r="BO49" i="1" s="1"/>
  <c r="BQ77" i="1"/>
  <c r="BO77" i="1" s="1"/>
  <c r="AJ23" i="1"/>
  <c r="BI51" i="1"/>
  <c r="BG51" i="1" s="1"/>
  <c r="BI79" i="1"/>
  <c r="BG79" i="1" s="1"/>
  <c r="BQ79" i="1"/>
  <c r="BO79" i="1" s="1"/>
  <c r="BQ51" i="1"/>
  <c r="BO51" i="1" s="1"/>
  <c r="BI81" i="1"/>
  <c r="BG81" i="1" s="1"/>
  <c r="BI53" i="1"/>
  <c r="BG53" i="1" s="1"/>
  <c r="BQ53" i="1"/>
  <c r="BO53" i="1" s="1"/>
  <c r="BQ81" i="1"/>
  <c r="BO81" i="1" s="1"/>
  <c r="BI82" i="1"/>
  <c r="BG82" i="1" s="1"/>
  <c r="BI54" i="1"/>
  <c r="BG54" i="1" s="1"/>
  <c r="BQ82" i="1"/>
  <c r="BO82" i="1" s="1"/>
  <c r="BQ54" i="1"/>
  <c r="BO54" i="1" s="1"/>
  <c r="AI3" i="1"/>
  <c r="BI32" i="1"/>
  <c r="BG32" i="1" s="1"/>
  <c r="BI60" i="1"/>
  <c r="BG60" i="1" s="1"/>
  <c r="BQ60" i="1"/>
  <c r="BO60" i="1" s="1"/>
  <c r="BQ32" i="1"/>
  <c r="BO32" i="1" s="1"/>
  <c r="BI61" i="1"/>
  <c r="BG61" i="1" s="1"/>
  <c r="BI33" i="1"/>
  <c r="BG33" i="1" s="1"/>
  <c r="BQ61" i="1"/>
  <c r="BO61" i="1" s="1"/>
  <c r="BQ33" i="1"/>
  <c r="BO33" i="1" s="1"/>
  <c r="BI62" i="1"/>
  <c r="BG62" i="1" s="1"/>
  <c r="BI34" i="1"/>
  <c r="BG34" i="1" s="1"/>
  <c r="BQ34" i="1"/>
  <c r="BO34" i="1" s="1"/>
  <c r="BQ62" i="1"/>
  <c r="BO62" i="1" s="1"/>
  <c r="AS7" i="1"/>
  <c r="BM64" i="1"/>
  <c r="BK64" i="1" s="1"/>
  <c r="BM36" i="1"/>
  <c r="BK36" i="1" s="1"/>
  <c r="AS17" i="1"/>
  <c r="BQ78" i="1"/>
  <c r="BO78" i="1" s="1"/>
  <c r="BQ50" i="1"/>
  <c r="BO50" i="1" s="1"/>
  <c r="BQ63" i="1"/>
  <c r="BO63" i="1" s="1"/>
  <c r="BQ35" i="1"/>
  <c r="BO35" i="1" s="1"/>
  <c r="AS8" i="1"/>
  <c r="AW9" i="1"/>
  <c r="AW10" i="1"/>
  <c r="BM66" i="1"/>
  <c r="BK66" i="1" s="1"/>
  <c r="BM38" i="1"/>
  <c r="BK38" i="1" s="1"/>
  <c r="AW11" i="1"/>
  <c r="BM67" i="1"/>
  <c r="BK67" i="1" s="1"/>
  <c r="BM39" i="1"/>
  <c r="BK39" i="1" s="1"/>
  <c r="BI40" i="1"/>
  <c r="BG40" i="1" s="1"/>
  <c r="BI68" i="1"/>
  <c r="BG68" i="1" s="1"/>
  <c r="BQ68" i="1"/>
  <c r="BO68" i="1" s="1"/>
  <c r="BQ40" i="1"/>
  <c r="BO40" i="1" s="1"/>
  <c r="BI69" i="1"/>
  <c r="BG69" i="1" s="1"/>
  <c r="BI41" i="1"/>
  <c r="BG41" i="1" s="1"/>
  <c r="BQ41" i="1"/>
  <c r="BO41" i="1" s="1"/>
  <c r="BQ69" i="1"/>
  <c r="BO69" i="1" s="1"/>
  <c r="BI70" i="1"/>
  <c r="BG70" i="1" s="1"/>
  <c r="BI42" i="1"/>
  <c r="BG42" i="1" s="1"/>
  <c r="BQ70" i="1"/>
  <c r="BO70" i="1" s="1"/>
  <c r="BQ42" i="1"/>
  <c r="BO42" i="1" s="1"/>
  <c r="BI43" i="1"/>
  <c r="BG43" i="1" s="1"/>
  <c r="BI71" i="1"/>
  <c r="BG71" i="1" s="1"/>
  <c r="BQ71" i="1"/>
  <c r="BO71" i="1" s="1"/>
  <c r="BQ43" i="1"/>
  <c r="BO43" i="1" s="1"/>
  <c r="AS16" i="1"/>
  <c r="BI73" i="1"/>
  <c r="BG73" i="1" s="1"/>
  <c r="BI45" i="1"/>
  <c r="BG45" i="1" s="1"/>
  <c r="BQ45" i="1"/>
  <c r="BO45" i="1" s="1"/>
  <c r="BQ73" i="1"/>
  <c r="BO73" i="1" s="1"/>
  <c r="AS18" i="1"/>
  <c r="BI47" i="1"/>
  <c r="BG47" i="1" s="1"/>
  <c r="BI75" i="1"/>
  <c r="BG75" i="1" s="1"/>
  <c r="BQ75" i="1"/>
  <c r="BO75" i="1" s="1"/>
  <c r="BQ47" i="1"/>
  <c r="BO47" i="1" s="1"/>
  <c r="BI76" i="1"/>
  <c r="BG76" i="1" s="1"/>
  <c r="BI48" i="1"/>
  <c r="BG48" i="1" s="1"/>
  <c r="BQ76" i="1"/>
  <c r="BO76" i="1" s="1"/>
  <c r="BQ48" i="1"/>
  <c r="BO48" i="1" s="1"/>
  <c r="AW21" i="1"/>
  <c r="BM77" i="1"/>
  <c r="BK77" i="1" s="1"/>
  <c r="BM49" i="1"/>
  <c r="BK49" i="1" s="1"/>
  <c r="AW23" i="1"/>
  <c r="BM79" i="1"/>
  <c r="BK79" i="1" s="1"/>
  <c r="BM51" i="1"/>
  <c r="BK51" i="1" s="1"/>
  <c r="AS24" i="1"/>
  <c r="AW25" i="1"/>
  <c r="BM81" i="1"/>
  <c r="BK81" i="1" s="1"/>
  <c r="BM53" i="1"/>
  <c r="BK53" i="1" s="1"/>
  <c r="AW26" i="1"/>
  <c r="BM82" i="1"/>
  <c r="BK82" i="1" s="1"/>
  <c r="BM54" i="1"/>
  <c r="BK54" i="1" s="1"/>
  <c r="BO27" i="1"/>
  <c r="AU27" i="1" s="1"/>
  <c r="BQ83" i="1"/>
  <c r="BO83" i="1" s="1"/>
  <c r="AW27" i="1"/>
  <c r="BQ55" i="1"/>
  <c r="BO55" i="1" s="1"/>
  <c r="BI63" i="1"/>
  <c r="BG63" i="1" s="1"/>
  <c r="BI35" i="1"/>
  <c r="BG35" i="1" s="1"/>
  <c r="BM37" i="1"/>
  <c r="BK37" i="1" s="1"/>
  <c r="BM65" i="1"/>
  <c r="BK65" i="1" s="1"/>
  <c r="AH30" i="1"/>
  <c r="AI30" i="1"/>
  <c r="AW4" i="1"/>
  <c r="BM32" i="1"/>
  <c r="BK32" i="1" s="1"/>
  <c r="BM60" i="1"/>
  <c r="BK60" i="1" s="1"/>
  <c r="AW5" i="1"/>
  <c r="BM61" i="1"/>
  <c r="BK61" i="1" s="1"/>
  <c r="BM33" i="1"/>
  <c r="BK33" i="1" s="1"/>
  <c r="AW6" i="1"/>
  <c r="BM62" i="1"/>
  <c r="BK62" i="1" s="1"/>
  <c r="BM34" i="1"/>
  <c r="BK34" i="1" s="1"/>
  <c r="BK7" i="1"/>
  <c r="AQ7" i="1" s="1"/>
  <c r="BI64" i="1"/>
  <c r="BG64" i="1" s="1"/>
  <c r="BI36" i="1"/>
  <c r="BG36" i="1" s="1"/>
  <c r="BQ64" i="1"/>
  <c r="BO64" i="1" s="1"/>
  <c r="BQ36" i="1"/>
  <c r="BO36" i="1" s="1"/>
  <c r="AS9" i="1"/>
  <c r="BG9" i="1"/>
  <c r="AM9" i="1" s="1"/>
  <c r="BO9" i="1"/>
  <c r="AU9" i="1" s="1"/>
  <c r="AS10" i="1"/>
  <c r="BG10" i="1"/>
  <c r="AM10" i="1" s="1"/>
  <c r="BO10" i="1"/>
  <c r="AU10" i="1" s="1"/>
  <c r="AS11" i="1"/>
  <c r="BG11" i="1"/>
  <c r="AM11" i="1" s="1"/>
  <c r="BO11" i="1"/>
  <c r="AU11" i="1" s="1"/>
  <c r="BK12" i="1"/>
  <c r="AQ12" i="1" s="1"/>
  <c r="BK13" i="1"/>
  <c r="AQ13" i="1" s="1"/>
  <c r="BK14" i="1"/>
  <c r="AQ14" i="1" s="1"/>
  <c r="BK15" i="1"/>
  <c r="AQ15" i="1" s="1"/>
  <c r="BI72" i="1"/>
  <c r="BG72" i="1" s="1"/>
  <c r="BI44" i="1"/>
  <c r="BG44" i="1" s="1"/>
  <c r="BQ72" i="1"/>
  <c r="BO72" i="1" s="1"/>
  <c r="BQ44" i="1"/>
  <c r="BO44" i="1" s="1"/>
  <c r="BK17" i="1"/>
  <c r="AQ17" i="1" s="1"/>
  <c r="BI74" i="1"/>
  <c r="BG74" i="1" s="1"/>
  <c r="BI46" i="1"/>
  <c r="BG46" i="1" s="1"/>
  <c r="BQ74" i="1"/>
  <c r="BO74" i="1" s="1"/>
  <c r="BQ46" i="1"/>
  <c r="BO46" i="1" s="1"/>
  <c r="BK19" i="1"/>
  <c r="AQ19" i="1" s="1"/>
  <c r="BK20" i="1"/>
  <c r="AQ20" i="1" s="1"/>
  <c r="AS21" i="1"/>
  <c r="BG21" i="1"/>
  <c r="AM21" i="1" s="1"/>
  <c r="AG21" i="1" s="1"/>
  <c r="BO21" i="1"/>
  <c r="AU21" i="1" s="1"/>
  <c r="AW22" i="1"/>
  <c r="BM78" i="1"/>
  <c r="BK78" i="1" s="1"/>
  <c r="BM50" i="1"/>
  <c r="BK50" i="1" s="1"/>
  <c r="AI23" i="1"/>
  <c r="AI25" i="1" s="1"/>
  <c r="AS23" i="1"/>
  <c r="BG23" i="1"/>
  <c r="AM23" i="1" s="1"/>
  <c r="BO23" i="1"/>
  <c r="AU23" i="1" s="1"/>
  <c r="BI80" i="1"/>
  <c r="BG80" i="1" s="1"/>
  <c r="BI52" i="1"/>
  <c r="BG52" i="1" s="1"/>
  <c r="BQ80" i="1"/>
  <c r="BO80" i="1" s="1"/>
  <c r="BQ52" i="1"/>
  <c r="BO52" i="1" s="1"/>
  <c r="AS25" i="1"/>
  <c r="BG25" i="1"/>
  <c r="AM25" i="1" s="1"/>
  <c r="BO25" i="1"/>
  <c r="AU25" i="1" s="1"/>
  <c r="AS26" i="1"/>
  <c r="BG26" i="1"/>
  <c r="AM26" i="1" s="1"/>
  <c r="BO26" i="1"/>
  <c r="AU26" i="1" s="1"/>
  <c r="BI55" i="1"/>
  <c r="BG55" i="1" s="1"/>
  <c r="BG27" i="1"/>
  <c r="AM27" i="1" s="1"/>
  <c r="BI83" i="1"/>
  <c r="BG83" i="1" s="1"/>
  <c r="BI56" i="1"/>
  <c r="BG56" i="1" s="1"/>
  <c r="BM84" i="1"/>
  <c r="BK84" i="1" s="1"/>
  <c r="AG30" i="1"/>
  <c r="AH31" i="1"/>
  <c r="AH32" i="1" s="1"/>
  <c r="BM55" i="1"/>
  <c r="BK55" i="1" s="1"/>
  <c r="BQ56" i="1"/>
  <c r="BO56" i="1" s="1"/>
  <c r="AW28" i="1"/>
  <c r="AB27" i="1" l="1"/>
  <c r="A19" i="1"/>
  <c r="AG22" i="1" s="1"/>
  <c r="AG23" i="1" s="1"/>
  <c r="AH33" i="1"/>
  <c r="AB28" i="1" l="1"/>
  <c r="AB37" i="1" s="1"/>
  <c r="V40" i="1" s="1"/>
  <c r="E40" i="1" s="1"/>
  <c r="N40" i="1" s="1"/>
  <c r="G33" i="1"/>
</calcChain>
</file>

<file path=xl/sharedStrings.xml><?xml version="1.0" encoding="utf-8"?>
<sst xmlns="http://schemas.openxmlformats.org/spreadsheetml/2006/main" count="91" uniqueCount="49">
  <si>
    <t>Pay Chart for 40 Hour a Week Employees</t>
  </si>
  <si>
    <t>Employee Name:</t>
  </si>
  <si>
    <t>Transaction #:</t>
  </si>
  <si>
    <t>Minimum 
Rate</t>
  </si>
  <si>
    <t>Market 
Rate</t>
  </si>
  <si>
    <t>Maximum 
Rate</t>
  </si>
  <si>
    <t>Current Title:</t>
  </si>
  <si>
    <t>Current Pay Grade:</t>
  </si>
  <si>
    <t>Current</t>
  </si>
  <si>
    <t>Grade</t>
  </si>
  <si>
    <t>Hourly</t>
  </si>
  <si>
    <t>Monthly</t>
  </si>
  <si>
    <t>Annual</t>
  </si>
  <si>
    <t>Hours Considered Full Time for the Employee's Agency:</t>
  </si>
  <si>
    <t>New</t>
  </si>
  <si>
    <t>Employees Current Pay (enter only one of the below options)</t>
  </si>
  <si>
    <t>Annual Rate:</t>
  </si>
  <si>
    <t>Monthly Rate:</t>
  </si>
  <si>
    <t>Hourly Rate:</t>
  </si>
  <si>
    <t>FTE (1.00):</t>
  </si>
  <si>
    <t>OASIS Hourly Rate:</t>
  </si>
  <si>
    <t>Promotional Increase:</t>
  </si>
  <si>
    <t>New Pay grade:</t>
  </si>
  <si>
    <t>New Title:</t>
  </si>
  <si>
    <t>FTE(1.00):</t>
  </si>
  <si>
    <t>Increase by Paygrade Change:</t>
  </si>
  <si>
    <t>Additional Increase by percentage:</t>
  </si>
  <si>
    <t>Base OASIS Hourly Rate:</t>
  </si>
  <si>
    <t>Percentage of the total increase:</t>
  </si>
  <si>
    <t>New Hourly Rate:</t>
  </si>
  <si>
    <t>minimum</t>
  </si>
  <si>
    <t>maximum</t>
  </si>
  <si>
    <t>General Increase:</t>
  </si>
  <si>
    <t>Increase by Percentage:</t>
  </si>
  <si>
    <t>Pay Grade:</t>
  </si>
  <si>
    <t>Decrease in Pay:</t>
  </si>
  <si>
    <t>Decrease by Percentage:</t>
  </si>
  <si>
    <t>Ending Pay Grade:</t>
  </si>
  <si>
    <t>Minimum</t>
  </si>
  <si>
    <t>Maximum</t>
  </si>
  <si>
    <t>Pay Chart for 37.5 Hour a Week Employees</t>
  </si>
  <si>
    <t>Automatic Notes:</t>
  </si>
  <si>
    <t>Additional Notes:</t>
  </si>
  <si>
    <t>New Annual Rate:</t>
  </si>
  <si>
    <t>New Monthly Rate:</t>
  </si>
  <si>
    <t>Completed by:</t>
  </si>
  <si>
    <t>Date:</t>
  </si>
  <si>
    <t>Pay Chart for 35 Hour a Week Employees</t>
  </si>
  <si>
    <t>DOH Hourly Rate Calculator Rev. - 3/25/2019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</si>
</sst>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00"/>
    <numFmt numFmtId="165" formatCode="&quot;$&quot;#,##0.00"/>
    <numFmt numFmtId="166" formatCode="&quot;$&quot;#,##0"/>
    <numFmt numFmtId="167" formatCode="0.00000"/>
    <numFmt numFmtId="168" formatCode="&quot;$&quot;#,##0.00000"/>
  </numFmts>
  <fonts count="14" x14ac:knownFonts="1">
    <font>
      <sz val="11"/>
      <color rgb="FF000000"/>
      <name val="Calibri"/>
    </font>
    <font>
      <b/>
      <u/>
      <sz val="18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28"/>
      <color rgb="FF000000"/>
      <name val="Calibri"/>
      <family val="2"/>
    </font>
    <font>
      <b/>
      <u/>
      <sz val="16"/>
      <color rgb="FF000000"/>
      <name val="Calibri"/>
      <family val="2"/>
    </font>
    <font>
      <sz val="12"/>
      <color rgb="FF000000"/>
      <name val="Calibri"/>
      <family val="2"/>
    </font>
    <font>
      <sz val="20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2" borderId="18" xfId="0" applyFill="1" applyBorder="1"/>
    <xf numFmtId="0" fontId="4" fillId="0" borderId="12" xfId="0" applyFont="1" applyBorder="1"/>
    <xf numFmtId="164" fontId="0" fillId="3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4" fontId="0" fillId="2" borderId="18" xfId="0" applyNumberFormat="1" applyFill="1" applyBorder="1"/>
    <xf numFmtId="0" fontId="4" fillId="0" borderId="21" xfId="0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0" fillId="2" borderId="18" xfId="0" applyNumberFormat="1" applyFill="1" applyBorder="1"/>
    <xf numFmtId="165" fontId="0" fillId="2" borderId="18" xfId="0" applyNumberFormat="1" applyFill="1" applyBorder="1"/>
    <xf numFmtId="4" fontId="4" fillId="0" borderId="33" xfId="0" applyNumberFormat="1" applyFont="1" applyBorder="1" applyAlignment="1">
      <alignment horizontal="center"/>
    </xf>
    <xf numFmtId="166" fontId="4" fillId="4" borderId="34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6" fontId="4" fillId="4" borderId="18" xfId="0" applyNumberFormat="1" applyFont="1" applyFill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4" fontId="0" fillId="3" borderId="5" xfId="0" applyNumberFormat="1" applyFill="1" applyBorder="1"/>
    <xf numFmtId="0" fontId="0" fillId="2" borderId="39" xfId="0" applyFill="1" applyBorder="1"/>
    <xf numFmtId="0" fontId="0" fillId="3" borderId="51" xfId="0" applyFill="1" applyBorder="1"/>
    <xf numFmtId="0" fontId="0" fillId="3" borderId="52" xfId="0" applyFill="1" applyBorder="1" applyAlignment="1">
      <alignment horizontal="center"/>
    </xf>
    <xf numFmtId="0" fontId="0" fillId="3" borderId="39" xfId="0" applyFill="1" applyBorder="1"/>
    <xf numFmtId="0" fontId="0" fillId="3" borderId="40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/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166" fontId="4" fillId="4" borderId="19" xfId="0" applyNumberFormat="1" applyFont="1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4" fontId="4" fillId="0" borderId="75" xfId="0" applyNumberFormat="1" applyFont="1" applyBorder="1" applyAlignment="1">
      <alignment horizontal="center"/>
    </xf>
    <xf numFmtId="166" fontId="4" fillId="4" borderId="74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4" borderId="6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166" fontId="4" fillId="4" borderId="63" xfId="0" applyNumberFormat="1" applyFont="1" applyFill="1" applyBorder="1" applyAlignment="1">
      <alignment horizontal="center"/>
    </xf>
    <xf numFmtId="166" fontId="4" fillId="0" borderId="64" xfId="0" applyNumberFormat="1" applyFont="1" applyBorder="1" applyAlignment="1">
      <alignment horizontal="center"/>
    </xf>
    <xf numFmtId="165" fontId="0" fillId="3" borderId="5" xfId="0" applyNumberFormat="1" applyFill="1" applyBorder="1"/>
    <xf numFmtId="168" fontId="0" fillId="3" borderId="5" xfId="0" applyNumberFormat="1" applyFill="1" applyBorder="1"/>
    <xf numFmtId="166" fontId="4" fillId="0" borderId="26" xfId="0" applyNumberFormat="1" applyFont="1" applyBorder="1" applyAlignment="1">
      <alignment horizontal="center"/>
    </xf>
    <xf numFmtId="0" fontId="0" fillId="5" borderId="73" xfId="0" applyFill="1" applyBorder="1"/>
    <xf numFmtId="0" fontId="0" fillId="6" borderId="73" xfId="0" applyFill="1" applyBorder="1"/>
    <xf numFmtId="0" fontId="0" fillId="7" borderId="0" xfId="0" applyFill="1"/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5" fillId="0" borderId="9" xfId="0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6" xfId="0" applyFont="1" applyBorder="1"/>
    <xf numFmtId="0" fontId="0" fillId="3" borderId="36" xfId="0" applyFill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3" fillId="2" borderId="15" xfId="0" applyFont="1" applyFill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0" fillId="2" borderId="12" xfId="0" applyFill="1" applyBorder="1" applyAlignment="1">
      <alignment horizontal="left"/>
    </xf>
    <xf numFmtId="0" fontId="2" fillId="0" borderId="14" xfId="0" applyFont="1" applyBorder="1"/>
    <xf numFmtId="0" fontId="0" fillId="2" borderId="15" xfId="0" applyFill="1" applyBorder="1" applyAlignment="1">
      <alignment horizontal="center"/>
    </xf>
    <xf numFmtId="49" fontId="13" fillId="2" borderId="1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0" fillId="2" borderId="21" xfId="0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0" fillId="3" borderId="19" xfId="0" applyFill="1" applyBorder="1" applyAlignment="1">
      <alignment horizontal="center"/>
    </xf>
    <xf numFmtId="0" fontId="2" fillId="0" borderId="23" xfId="0" applyFont="1" applyBorder="1"/>
    <xf numFmtId="0" fontId="2" fillId="0" borderId="62" xfId="0" applyFont="1" applyBorder="1"/>
    <xf numFmtId="0" fontId="5" fillId="3" borderId="20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65" xfId="0" applyFont="1" applyBorder="1"/>
    <xf numFmtId="0" fontId="0" fillId="2" borderId="28" xfId="0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0" fillId="2" borderId="31" xfId="0" applyFill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5" fillId="2" borderId="6" xfId="0" applyFont="1" applyFill="1" applyBorder="1" applyAlignment="1">
      <alignment horizontal="center"/>
    </xf>
    <xf numFmtId="0" fontId="2" fillId="0" borderId="22" xfId="0" applyFont="1" applyBorder="1"/>
    <xf numFmtId="164" fontId="12" fillId="2" borderId="41" xfId="0" applyNumberFormat="1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11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3" fillId="2" borderId="6" xfId="0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165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164" fontId="7" fillId="2" borderId="44" xfId="0" applyNumberFormat="1" applyFont="1" applyFill="1" applyBorder="1" applyAlignment="1" applyProtection="1">
      <alignment horizontal="center" vertical="center"/>
      <protection locked="0"/>
    </xf>
    <xf numFmtId="164" fontId="9" fillId="2" borderId="41" xfId="0" applyNumberFormat="1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50" xfId="0" applyFont="1" applyBorder="1"/>
    <xf numFmtId="165" fontId="7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Protection="1">
      <protection locked="0"/>
    </xf>
    <xf numFmtId="2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Protection="1">
      <protection locked="0"/>
    </xf>
    <xf numFmtId="0" fontId="2" fillId="0" borderId="50" xfId="0" applyFont="1" applyBorder="1" applyProtection="1">
      <protection locked="0"/>
    </xf>
    <xf numFmtId="0" fontId="10" fillId="2" borderId="1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167" fontId="0" fillId="2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2" fillId="0" borderId="17" xfId="0" applyFont="1" applyBorder="1"/>
    <xf numFmtId="0" fontId="2" fillId="0" borderId="71" xfId="0" applyFont="1" applyBorder="1"/>
    <xf numFmtId="164" fontId="12" fillId="2" borderId="44" xfId="0" applyNumberFormat="1" applyFont="1" applyFill="1" applyBorder="1" applyAlignment="1">
      <alignment horizontal="center" vertical="center"/>
    </xf>
    <xf numFmtId="0" fontId="2" fillId="0" borderId="49" xfId="0" applyFont="1" applyBorder="1"/>
    <xf numFmtId="2" fontId="0" fillId="2" borderId="6" xfId="0" applyNumberFormat="1" applyFill="1" applyBorder="1" applyAlignment="1" applyProtection="1">
      <alignment horizontal="center"/>
      <protection locked="0"/>
    </xf>
    <xf numFmtId="167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/>
    </xf>
    <xf numFmtId="0" fontId="12" fillId="2" borderId="44" xfId="0" applyFont="1" applyFill="1" applyBorder="1" applyAlignment="1">
      <alignment horizontal="center" vertical="center"/>
    </xf>
    <xf numFmtId="0" fontId="0" fillId="2" borderId="41" xfId="0" applyFill="1" applyBorder="1" applyAlignment="1" applyProtection="1">
      <alignment horizontal="left" vertical="top" wrapText="1"/>
      <protection locked="0"/>
    </xf>
    <xf numFmtId="0" fontId="2" fillId="0" borderId="66" xfId="0" applyFont="1" applyBorder="1" applyProtection="1">
      <protection locked="0"/>
    </xf>
    <xf numFmtId="0" fontId="2" fillId="0" borderId="67" xfId="0" applyFont="1" applyBorder="1" applyProtection="1">
      <protection locked="0"/>
    </xf>
    <xf numFmtId="0" fontId="2" fillId="0" borderId="68" xfId="0" applyFont="1" applyBorder="1" applyProtection="1">
      <protection locked="0"/>
    </xf>
    <xf numFmtId="165" fontId="4" fillId="2" borderId="70" xfId="0" applyNumberFormat="1" applyFont="1" applyFill="1" applyBorder="1" applyAlignment="1">
      <alignment horizontal="center" vertical="center" wrapText="1"/>
    </xf>
    <xf numFmtId="0" fontId="2" fillId="0" borderId="69" xfId="0" applyFont="1" applyBorder="1"/>
    <xf numFmtId="0" fontId="0" fillId="2" borderId="70" xfId="0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2" fillId="0" borderId="73" xfId="0" applyFont="1" applyBorder="1"/>
    <xf numFmtId="14" fontId="0" fillId="2" borderId="79" xfId="0" applyNumberFormat="1" applyFill="1" applyBorder="1" applyAlignment="1">
      <alignment horizontal="center"/>
    </xf>
    <xf numFmtId="0" fontId="2" fillId="0" borderId="77" xfId="0" applyFont="1" applyBorder="1"/>
    <xf numFmtId="0" fontId="2" fillId="0" borderId="80" xfId="0" applyFont="1" applyBorder="1"/>
    <xf numFmtId="164" fontId="4" fillId="2" borderId="70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2" borderId="79" xfId="0" applyFill="1" applyBorder="1" applyAlignment="1">
      <alignment horizontal="center"/>
    </xf>
    <xf numFmtId="0" fontId="2" fillId="0" borderId="78" xfId="0" applyFont="1" applyBorder="1"/>
    <xf numFmtId="0" fontId="0" fillId="2" borderId="79" xfId="0" applyFill="1" applyBorder="1" applyAlignment="1" applyProtection="1">
      <alignment horizontal="center"/>
      <protection locked="0"/>
    </xf>
    <xf numFmtId="0" fontId="2" fillId="0" borderId="77" xfId="0" applyFont="1" applyBorder="1" applyProtection="1">
      <protection locked="0"/>
    </xf>
    <xf numFmtId="0" fontId="2" fillId="0" borderId="78" xfId="0" applyFont="1" applyBorder="1" applyProtection="1">
      <protection locked="0"/>
    </xf>
    <xf numFmtId="0" fontId="0" fillId="2" borderId="7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000"/>
  <sheetViews>
    <sheetView tabSelected="1" zoomScaleNormal="100" workbookViewId="0">
      <selection activeCell="F3" sqref="F3:N3"/>
    </sheetView>
  </sheetViews>
  <sheetFormatPr defaultColWidth="14.42578125" defaultRowHeight="15" customHeight="1" x14ac:dyDescent="0.25"/>
  <cols>
    <col min="1" max="25" width="3.5703125" customWidth="1"/>
    <col min="26" max="26" width="3.5703125" hidden="1" customWidth="1"/>
    <col min="27" max="30" width="9.140625" hidden="1" customWidth="1"/>
    <col min="31" max="31" width="9.5703125" hidden="1" customWidth="1"/>
    <col min="32" max="32" width="9.140625" hidden="1" customWidth="1"/>
    <col min="33" max="33" width="23.5703125" hidden="1" customWidth="1"/>
    <col min="34" max="36" width="17.5703125" hidden="1" customWidth="1"/>
    <col min="37" max="39" width="9.140625" hidden="1" customWidth="1"/>
    <col min="40" max="40" width="9.28515625" hidden="1" customWidth="1"/>
    <col min="41" max="41" width="10.140625" hidden="1" customWidth="1"/>
    <col min="42" max="42" width="3" hidden="1" customWidth="1"/>
    <col min="43" max="43" width="9.140625" hidden="1" customWidth="1"/>
    <col min="44" max="44" width="9.28515625" hidden="1" customWidth="1"/>
    <col min="45" max="45" width="11.140625" hidden="1" customWidth="1"/>
    <col min="46" max="46" width="2.85546875" hidden="1" customWidth="1"/>
    <col min="47" max="47" width="9.140625" hidden="1" customWidth="1"/>
    <col min="48" max="48" width="9.28515625" hidden="1" customWidth="1"/>
    <col min="49" max="49" width="11.140625" hidden="1" customWidth="1"/>
    <col min="50" max="57" width="9.140625" hidden="1" customWidth="1"/>
    <col min="58" max="58" width="8" hidden="1" customWidth="1"/>
    <col min="59" max="61" width="13.42578125" hidden="1" customWidth="1"/>
    <col min="62" max="62" width="1.85546875" hidden="1" customWidth="1"/>
    <col min="63" max="65" width="13.42578125" hidden="1" customWidth="1"/>
    <col min="66" max="66" width="2.7109375" hidden="1" customWidth="1"/>
    <col min="67" max="69" width="13.42578125" hidden="1" customWidth="1"/>
    <col min="70" max="70" width="14.42578125" hidden="1" customWidth="1"/>
    <col min="71" max="71" width="0" style="50" hidden="1" customWidth="1"/>
    <col min="72" max="92" width="14.42578125" style="50"/>
  </cols>
  <sheetData>
    <row r="1" spans="1:69" ht="23.25" x14ac:dyDescent="0.35">
      <c r="A1" s="61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  <c r="Z1" s="122" t="e">
        <f>+A:AWA:AYA:BDA1Z:AJA:BQA1Z:AJAA:CA</f>
        <v>#NAME?</v>
      </c>
      <c r="AA1" s="1"/>
      <c r="AB1" s="1"/>
      <c r="AC1" s="1">
        <v>1</v>
      </c>
      <c r="AD1" s="1"/>
      <c r="AE1" s="1"/>
      <c r="AF1" s="1"/>
      <c r="AG1" s="1"/>
      <c r="AH1" s="2"/>
      <c r="AI1" s="2"/>
      <c r="AJ1" s="2"/>
      <c r="AK1" s="1"/>
      <c r="AL1" s="75" t="str">
        <f>IF(O4=40,BF1,IF(O4=37.5,BF29,IF(O4=35,BF57,BF1)))</f>
        <v>Pay Chart for 40 Hour a Week Employees</v>
      </c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4"/>
      <c r="AX1" s="1"/>
      <c r="AY1" s="1"/>
      <c r="AZ1" s="1"/>
      <c r="BA1" s="1"/>
      <c r="BB1" s="1"/>
      <c r="BC1" s="1"/>
      <c r="BD1" s="1"/>
      <c r="BE1" s="1"/>
      <c r="BF1" s="51" t="s">
        <v>0</v>
      </c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3"/>
    </row>
    <row r="2" spans="1:69" ht="19.5" customHeight="1" x14ac:dyDescent="0.3">
      <c r="A2" s="67" t="s">
        <v>1</v>
      </c>
      <c r="B2" s="56"/>
      <c r="C2" s="56"/>
      <c r="D2" s="56"/>
      <c r="E2" s="68"/>
      <c r="F2" s="64"/>
      <c r="G2" s="65"/>
      <c r="H2" s="65"/>
      <c r="I2" s="65"/>
      <c r="J2" s="65"/>
      <c r="K2" s="65"/>
      <c r="L2" s="65"/>
      <c r="M2" s="65"/>
      <c r="N2" s="66"/>
      <c r="O2" s="69" t="s">
        <v>2</v>
      </c>
      <c r="P2" s="56"/>
      <c r="Q2" s="56"/>
      <c r="R2" s="68"/>
      <c r="S2" s="70"/>
      <c r="T2" s="65"/>
      <c r="U2" s="65"/>
      <c r="V2" s="65"/>
      <c r="W2" s="65"/>
      <c r="X2" s="65"/>
      <c r="Y2" s="71"/>
      <c r="Z2" s="123"/>
      <c r="AA2" s="1"/>
      <c r="AB2" s="1"/>
      <c r="AC2" s="1">
        <v>2</v>
      </c>
      <c r="AD2" s="1">
        <v>40</v>
      </c>
      <c r="AE2" s="1">
        <f t="shared" ref="AE2:AE4" si="0">AD2*52</f>
        <v>2080</v>
      </c>
      <c r="AF2" s="1"/>
      <c r="AG2" s="1"/>
      <c r="AH2" s="2" t="str">
        <f>AM2</f>
        <v>Minimum 
Rate</v>
      </c>
      <c r="AI2" s="2" t="str">
        <f>AQ2</f>
        <v>Market 
Rate</v>
      </c>
      <c r="AJ2" s="2" t="str">
        <f>AU2</f>
        <v>Maximum 
Rate</v>
      </c>
      <c r="AK2" s="1"/>
      <c r="AL2" s="3"/>
      <c r="AM2" s="75" t="str">
        <f>IF($O$4=40,BG2,IF($O$4=37.5,BG30,IF($O$4=35,BG58,BG2)))</f>
        <v>Minimum 
Rate</v>
      </c>
      <c r="AN2" s="73"/>
      <c r="AO2" s="74"/>
      <c r="AP2" s="79"/>
      <c r="AQ2" s="75" t="str">
        <f t="shared" ref="AQ2:AQ28" si="1">IF($O$4=40,BK2,IF($O$4=37.5,BK30,IF($O$4=35,BK58,BK2)))</f>
        <v>Market 
Rate</v>
      </c>
      <c r="AR2" s="73"/>
      <c r="AS2" s="74"/>
      <c r="AT2" s="79"/>
      <c r="AU2" s="75" t="str">
        <f t="shared" ref="AU2:AU28" si="2">IF($O$4=40,BO2,IF($O$4=37.5,BO30,IF($O$4=35,BO58,BO2)))</f>
        <v>Maximum 
Rate</v>
      </c>
      <c r="AV2" s="73"/>
      <c r="AW2" s="74"/>
      <c r="AX2" s="1"/>
      <c r="AY2" s="1"/>
      <c r="AZ2" s="1"/>
      <c r="BA2" s="1"/>
      <c r="BB2" s="1"/>
      <c r="BC2" s="1"/>
      <c r="BD2" s="1"/>
      <c r="BE2" s="1"/>
      <c r="BF2" s="4"/>
      <c r="BG2" s="54" t="s">
        <v>3</v>
      </c>
      <c r="BH2" s="52"/>
      <c r="BI2" s="53"/>
      <c r="BJ2" s="82"/>
      <c r="BK2" s="54" t="s">
        <v>4</v>
      </c>
      <c r="BL2" s="52"/>
      <c r="BM2" s="53"/>
      <c r="BN2" s="82"/>
      <c r="BO2" s="54" t="s">
        <v>5</v>
      </c>
      <c r="BP2" s="52"/>
      <c r="BQ2" s="53"/>
    </row>
    <row r="3" spans="1:69" ht="19.5" customHeight="1" thickBot="1" x14ac:dyDescent="0.35">
      <c r="A3" s="72" t="s">
        <v>6</v>
      </c>
      <c r="B3" s="73"/>
      <c r="C3" s="73"/>
      <c r="D3" s="73"/>
      <c r="E3" s="74"/>
      <c r="F3" s="102"/>
      <c r="G3" s="77"/>
      <c r="H3" s="77"/>
      <c r="I3" s="77"/>
      <c r="J3" s="77"/>
      <c r="K3" s="77"/>
      <c r="L3" s="77"/>
      <c r="M3" s="77"/>
      <c r="N3" s="103"/>
      <c r="O3" s="75" t="s">
        <v>7</v>
      </c>
      <c r="P3" s="73"/>
      <c r="Q3" s="73"/>
      <c r="R3" s="73"/>
      <c r="S3" s="74"/>
      <c r="T3" s="76"/>
      <c r="U3" s="77"/>
      <c r="V3" s="77"/>
      <c r="W3" s="77"/>
      <c r="X3" s="77"/>
      <c r="Y3" s="78"/>
      <c r="Z3" s="123"/>
      <c r="AA3" s="1"/>
      <c r="AB3" s="1"/>
      <c r="AC3" s="1">
        <v>3</v>
      </c>
      <c r="AD3" s="1">
        <v>37.5</v>
      </c>
      <c r="AE3" s="1">
        <f t="shared" si="0"/>
        <v>1950</v>
      </c>
      <c r="AF3" s="1"/>
      <c r="AG3" s="1" t="s">
        <v>8</v>
      </c>
      <c r="AH3" s="5" t="e">
        <f>VLOOKUP(T3,AL2:AW28,2,FALSE)</f>
        <v>#N/A</v>
      </c>
      <c r="AI3" s="6" t="e">
        <f>VLOOKUP(T3,AL2:AW28,2,FALSE)</f>
        <v>#N/A</v>
      </c>
      <c r="AJ3" s="6" t="e">
        <f>VLOOKUP(T3,AL2:AW28,2,FALSE)</f>
        <v>#N/A</v>
      </c>
      <c r="AK3" s="1"/>
      <c r="AL3" s="3" t="str">
        <f t="shared" ref="AL3:AO3" si="3">IF($O$4=40,BF3,IF($O$4=37.5,BF31,IF($O$4=35,BF59,BF3)))</f>
        <v>Grade</v>
      </c>
      <c r="AM3" s="7" t="str">
        <f t="shared" si="3"/>
        <v>Hourly</v>
      </c>
      <c r="AN3" s="3" t="str">
        <f t="shared" si="3"/>
        <v>Monthly</v>
      </c>
      <c r="AO3" s="3" t="str">
        <f t="shared" si="3"/>
        <v>Annual</v>
      </c>
      <c r="AP3" s="80"/>
      <c r="AQ3" s="7" t="str">
        <f t="shared" si="1"/>
        <v>Hourly</v>
      </c>
      <c r="AR3" s="3" t="str">
        <f t="shared" ref="AR3:AS3" si="4">IF($O$4=40,BL3,IF($O$4=37.5,BL31,IF($O$4=35,BL59,BL3)))</f>
        <v>Monthly</v>
      </c>
      <c r="AS3" s="3" t="str">
        <f t="shared" si="4"/>
        <v>Annual</v>
      </c>
      <c r="AT3" s="80"/>
      <c r="AU3" s="7" t="str">
        <f t="shared" si="2"/>
        <v>Hourly</v>
      </c>
      <c r="AV3" s="3" t="str">
        <f t="shared" ref="AV3:AW3" si="5">IF($O$4=40,BP3,IF($O$4=37.5,BP31,IF($O$4=35,BP59,BP3)))</f>
        <v>Monthly</v>
      </c>
      <c r="AW3" s="3" t="str">
        <f t="shared" si="5"/>
        <v>Annual</v>
      </c>
      <c r="AX3" s="1"/>
      <c r="AY3" s="1"/>
      <c r="AZ3" s="1"/>
      <c r="BA3" s="1"/>
      <c r="BB3" s="1"/>
      <c r="BC3" s="1"/>
      <c r="BD3" s="1"/>
      <c r="BE3" s="1"/>
      <c r="BF3" s="8" t="s">
        <v>9</v>
      </c>
      <c r="BG3" s="9" t="s">
        <v>10</v>
      </c>
      <c r="BH3" s="10" t="s">
        <v>11</v>
      </c>
      <c r="BI3" s="11" t="s">
        <v>12</v>
      </c>
      <c r="BJ3" s="83"/>
      <c r="BK3" s="9" t="s">
        <v>10</v>
      </c>
      <c r="BL3" s="10" t="s">
        <v>11</v>
      </c>
      <c r="BM3" s="11" t="s">
        <v>12</v>
      </c>
      <c r="BN3" s="83"/>
      <c r="BO3" s="9" t="s">
        <v>10</v>
      </c>
      <c r="BP3" s="10" t="s">
        <v>11</v>
      </c>
      <c r="BQ3" s="11" t="s">
        <v>12</v>
      </c>
    </row>
    <row r="4" spans="1:69" ht="25.5" customHeight="1" thickBot="1" x14ac:dyDescent="0.35">
      <c r="A4" s="85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8"/>
      <c r="P4" s="89"/>
      <c r="Q4" s="89"/>
      <c r="R4" s="89"/>
      <c r="S4" s="89"/>
      <c r="T4" s="89"/>
      <c r="U4" s="89"/>
      <c r="V4" s="89"/>
      <c r="W4" s="89"/>
      <c r="X4" s="89"/>
      <c r="Y4" s="90"/>
      <c r="Z4" s="123"/>
      <c r="AA4" s="1"/>
      <c r="AB4" s="1"/>
      <c r="AC4" s="1">
        <v>4</v>
      </c>
      <c r="AD4" s="1">
        <v>35</v>
      </c>
      <c r="AE4" s="1">
        <f t="shared" si="0"/>
        <v>1820</v>
      </c>
      <c r="AF4" s="1"/>
      <c r="AG4" s="1" t="s">
        <v>14</v>
      </c>
      <c r="AH4" s="5"/>
      <c r="AI4" s="6"/>
      <c r="AJ4" s="6"/>
      <c r="AK4" s="1"/>
      <c r="AL4" s="3">
        <f t="shared" ref="AL4:AO4" si="6">IF($O$4=40,BF4,IF($O$4=37.5,BF32,IF($O$4=35,BF60,BF4)))</f>
        <v>2</v>
      </c>
      <c r="AM4" s="12">
        <f t="shared" si="6"/>
        <v>8.9192307692307686</v>
      </c>
      <c r="AN4" s="13">
        <f t="shared" si="6"/>
        <v>1546</v>
      </c>
      <c r="AO4" s="13">
        <f t="shared" si="6"/>
        <v>18552</v>
      </c>
      <c r="AP4" s="80"/>
      <c r="AQ4" s="12">
        <f t="shared" si="1"/>
        <v>14.538461538461538</v>
      </c>
      <c r="AR4" s="13">
        <f t="shared" ref="AR4:AS4" si="7">IF($O$4=40,BL4,IF($O$4=37.5,BL32,IF($O$4=35,BL60,BL4)))</f>
        <v>2520</v>
      </c>
      <c r="AS4" s="13">
        <f t="shared" si="7"/>
        <v>30240</v>
      </c>
      <c r="AT4" s="80"/>
      <c r="AU4" s="12">
        <f t="shared" si="2"/>
        <v>16.505769230769232</v>
      </c>
      <c r="AV4" s="13">
        <f t="shared" ref="AV4:AW4" si="8">IF($O$4=40,BP4,IF($O$4=37.5,BP32,IF($O$4=35,BP60,BP4)))</f>
        <v>2861</v>
      </c>
      <c r="AW4" s="13">
        <f t="shared" si="8"/>
        <v>34332</v>
      </c>
      <c r="AX4" s="1"/>
      <c r="AY4" s="1"/>
      <c r="AZ4" s="1"/>
      <c r="BA4" s="1"/>
      <c r="BB4" s="1"/>
      <c r="BC4" s="1"/>
      <c r="BD4" s="1"/>
      <c r="BE4" s="1"/>
      <c r="BF4" s="8">
        <v>2</v>
      </c>
      <c r="BG4" s="14">
        <f t="shared" ref="BG4:BG28" si="9">BI4/2080</f>
        <v>8.9192307692307686</v>
      </c>
      <c r="BH4" s="15">
        <v>1546</v>
      </c>
      <c r="BI4" s="16">
        <f t="shared" ref="BI4:BI28" si="10">BH4*12</f>
        <v>18552</v>
      </c>
      <c r="BJ4" s="83"/>
      <c r="BK4" s="14">
        <f t="shared" ref="BK4:BK28" si="11">BM4/2080</f>
        <v>14.538461538461538</v>
      </c>
      <c r="BL4" s="15">
        <v>2520</v>
      </c>
      <c r="BM4" s="16">
        <f t="shared" ref="BM4:BM28" si="12">BL4*12</f>
        <v>30240</v>
      </c>
      <c r="BN4" s="83"/>
      <c r="BO4" s="14">
        <f t="shared" ref="BO4:BO28" si="13">BQ4/2080</f>
        <v>16.505769230769232</v>
      </c>
      <c r="BP4" s="17">
        <v>2861</v>
      </c>
      <c r="BQ4" s="16">
        <f t="shared" ref="BQ4:BQ28" si="14">BP4*12</f>
        <v>34332</v>
      </c>
    </row>
    <row r="5" spans="1:69" ht="6" customHeight="1" thickBot="1" x14ac:dyDescent="0.3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123"/>
      <c r="AA5" s="1"/>
      <c r="AB5" s="1"/>
      <c r="AC5" s="1">
        <v>5</v>
      </c>
      <c r="AD5" s="1"/>
      <c r="AE5" s="1"/>
      <c r="AF5" s="1"/>
      <c r="AG5" s="1"/>
      <c r="AH5" s="2"/>
      <c r="AI5" s="2"/>
      <c r="AJ5" s="2"/>
      <c r="AK5" s="1"/>
      <c r="AL5" s="3">
        <f t="shared" ref="AL5:AO5" si="15">IF($O$4=40,BF5,IF($O$4=37.5,BF33,IF($O$4=35,BF61,BF5)))</f>
        <v>3</v>
      </c>
      <c r="AM5" s="12">
        <f t="shared" si="15"/>
        <v>9.3692307692307697</v>
      </c>
      <c r="AN5" s="13">
        <f t="shared" si="15"/>
        <v>1624</v>
      </c>
      <c r="AO5" s="13">
        <f t="shared" si="15"/>
        <v>19488</v>
      </c>
      <c r="AP5" s="80"/>
      <c r="AQ5" s="12">
        <f t="shared" si="1"/>
        <v>15.276923076923078</v>
      </c>
      <c r="AR5" s="13">
        <f t="shared" ref="AR5:AS5" si="16">IF($O$4=40,BL5,IF($O$4=37.5,BL33,IF($O$4=35,BL61,BL5)))</f>
        <v>2648</v>
      </c>
      <c r="AS5" s="13">
        <f t="shared" si="16"/>
        <v>31776</v>
      </c>
      <c r="AT5" s="80"/>
      <c r="AU5" s="12">
        <f t="shared" si="2"/>
        <v>17.33653846153846</v>
      </c>
      <c r="AV5" s="13">
        <f t="shared" ref="AV5:AW5" si="17">IF($O$4=40,BP5,IF($O$4=37.5,BP33,IF($O$4=35,BP61,BP5)))</f>
        <v>3005</v>
      </c>
      <c r="AW5" s="13">
        <f t="shared" si="17"/>
        <v>36060</v>
      </c>
      <c r="AX5" s="1"/>
      <c r="AY5" s="1"/>
      <c r="AZ5" s="1"/>
      <c r="BA5" s="1"/>
      <c r="BB5" s="1"/>
      <c r="BC5" s="1"/>
      <c r="BD5" s="1"/>
      <c r="BE5" s="1"/>
      <c r="BF5" s="8">
        <v>3</v>
      </c>
      <c r="BG5" s="18">
        <f t="shared" si="9"/>
        <v>9.3692307692307697</v>
      </c>
      <c r="BH5" s="17">
        <v>1624</v>
      </c>
      <c r="BI5" s="19">
        <f t="shared" si="10"/>
        <v>19488</v>
      </c>
      <c r="BJ5" s="83"/>
      <c r="BK5" s="14">
        <f t="shared" si="11"/>
        <v>15.276923076923078</v>
      </c>
      <c r="BL5" s="17">
        <v>2648</v>
      </c>
      <c r="BM5" s="19">
        <f t="shared" si="12"/>
        <v>31776</v>
      </c>
      <c r="BN5" s="83"/>
      <c r="BO5" s="14">
        <f t="shared" si="13"/>
        <v>17.33653846153846</v>
      </c>
      <c r="BP5" s="17">
        <v>3005</v>
      </c>
      <c r="BQ5" s="19">
        <f t="shared" si="14"/>
        <v>36060</v>
      </c>
    </row>
    <row r="6" spans="1:69" ht="18.75" x14ac:dyDescent="0.3">
      <c r="A6" s="55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  <c r="Z6" s="123"/>
      <c r="AA6" s="1"/>
      <c r="AB6" s="1"/>
      <c r="AC6" s="1">
        <v>6</v>
      </c>
      <c r="AD6" s="1"/>
      <c r="AE6" s="1"/>
      <c r="AF6" s="1"/>
      <c r="AG6" s="1"/>
      <c r="AH6" s="2"/>
      <c r="AI6" s="2"/>
      <c r="AJ6" s="2"/>
      <c r="AK6" s="1"/>
      <c r="AL6" s="3">
        <f t="shared" ref="AL6:AO6" si="18">IF($O$4=40,BF6,IF($O$4=37.5,BF34,IF($O$4=35,BF62,BF6)))</f>
        <v>4</v>
      </c>
      <c r="AM6" s="12">
        <f t="shared" si="18"/>
        <v>9.842307692307692</v>
      </c>
      <c r="AN6" s="13">
        <f t="shared" si="18"/>
        <v>1706</v>
      </c>
      <c r="AO6" s="13">
        <f t="shared" si="18"/>
        <v>20472</v>
      </c>
      <c r="AP6" s="80"/>
      <c r="AQ6" s="12">
        <f t="shared" si="1"/>
        <v>16.044230769230769</v>
      </c>
      <c r="AR6" s="13">
        <f t="shared" ref="AR6:AS6" si="19">IF($O$4=40,BL6,IF($O$4=37.5,BL34,IF($O$4=35,BL62,BL6)))</f>
        <v>2781</v>
      </c>
      <c r="AS6" s="13">
        <f t="shared" si="19"/>
        <v>33372</v>
      </c>
      <c r="AT6" s="80"/>
      <c r="AU6" s="12">
        <f t="shared" si="2"/>
        <v>18.213461538461537</v>
      </c>
      <c r="AV6" s="13">
        <f t="shared" ref="AV6:AW6" si="20">IF($O$4=40,BP6,IF($O$4=37.5,BP34,IF($O$4=35,BP62,BP6)))</f>
        <v>3157</v>
      </c>
      <c r="AW6" s="13">
        <f t="shared" si="20"/>
        <v>37884</v>
      </c>
      <c r="AX6" s="1"/>
      <c r="AY6" s="1"/>
      <c r="AZ6" s="1"/>
      <c r="BA6" s="1"/>
      <c r="BB6" s="1"/>
      <c r="BC6" s="1"/>
      <c r="BD6" s="1"/>
      <c r="BE6" s="1"/>
      <c r="BF6" s="8">
        <v>4</v>
      </c>
      <c r="BG6" s="18">
        <f t="shared" si="9"/>
        <v>9.842307692307692</v>
      </c>
      <c r="BH6" s="17">
        <v>1706</v>
      </c>
      <c r="BI6" s="19">
        <f t="shared" si="10"/>
        <v>20472</v>
      </c>
      <c r="BJ6" s="83"/>
      <c r="BK6" s="14">
        <f t="shared" si="11"/>
        <v>16.044230769230769</v>
      </c>
      <c r="BL6" s="17">
        <v>2781</v>
      </c>
      <c r="BM6" s="19">
        <f t="shared" si="12"/>
        <v>33372</v>
      </c>
      <c r="BN6" s="83"/>
      <c r="BO6" s="14">
        <f t="shared" si="13"/>
        <v>18.213461538461537</v>
      </c>
      <c r="BP6" s="17">
        <v>3157</v>
      </c>
      <c r="BQ6" s="19">
        <f t="shared" si="14"/>
        <v>37884</v>
      </c>
    </row>
    <row r="7" spans="1:69" ht="18.75" x14ac:dyDescent="0.3">
      <c r="A7" s="100" t="s">
        <v>16</v>
      </c>
      <c r="B7" s="73"/>
      <c r="C7" s="73"/>
      <c r="D7" s="73"/>
      <c r="E7" s="73"/>
      <c r="F7" s="73"/>
      <c r="G7" s="74"/>
      <c r="H7" s="91" t="s">
        <v>17</v>
      </c>
      <c r="I7" s="73"/>
      <c r="J7" s="73"/>
      <c r="K7" s="73"/>
      <c r="L7" s="73"/>
      <c r="M7" s="73"/>
      <c r="N7" s="74"/>
      <c r="O7" s="91" t="s">
        <v>18</v>
      </c>
      <c r="P7" s="73"/>
      <c r="Q7" s="73"/>
      <c r="R7" s="73"/>
      <c r="S7" s="73"/>
      <c r="T7" s="73"/>
      <c r="U7" s="74"/>
      <c r="V7" s="91" t="s">
        <v>19</v>
      </c>
      <c r="W7" s="73"/>
      <c r="X7" s="73"/>
      <c r="Y7" s="92"/>
      <c r="Z7" s="123"/>
      <c r="AA7" s="1"/>
      <c r="AB7" s="1"/>
      <c r="AC7" s="1">
        <v>7</v>
      </c>
      <c r="AD7" s="1"/>
      <c r="AE7" s="1">
        <f>IF(V8=0,1,V8)</f>
        <v>1</v>
      </c>
      <c r="AF7" s="1"/>
      <c r="AG7" s="1"/>
      <c r="AH7" s="2"/>
      <c r="AI7" s="2"/>
      <c r="AJ7" s="2"/>
      <c r="AK7" s="1"/>
      <c r="AL7" s="3">
        <f t="shared" ref="AL7:AO7" si="21">IF($O$4=40,BF7,IF($O$4=37.5,BF35,IF($O$4=35,BF63,BF7)))</f>
        <v>5</v>
      </c>
      <c r="AM7" s="12">
        <f t="shared" si="21"/>
        <v>10.338461538461539</v>
      </c>
      <c r="AN7" s="13">
        <f t="shared" si="21"/>
        <v>1792</v>
      </c>
      <c r="AO7" s="13">
        <f t="shared" si="21"/>
        <v>21504</v>
      </c>
      <c r="AP7" s="80"/>
      <c r="AQ7" s="12">
        <f t="shared" si="1"/>
        <v>16.851923076923075</v>
      </c>
      <c r="AR7" s="13">
        <f t="shared" ref="AR7:AS7" si="22">IF($O$4=40,BL7,IF($O$4=37.5,BL35,IF($O$4=35,BL63,BL7)))</f>
        <v>2921</v>
      </c>
      <c r="AS7" s="13">
        <f t="shared" si="22"/>
        <v>35052</v>
      </c>
      <c r="AT7" s="80"/>
      <c r="AU7" s="12">
        <f t="shared" si="2"/>
        <v>19.130769230769232</v>
      </c>
      <c r="AV7" s="13">
        <f t="shared" ref="AV7:AW7" si="23">IF($O$4=40,BP7,IF($O$4=37.5,BP35,IF($O$4=35,BP63,BP7)))</f>
        <v>3316</v>
      </c>
      <c r="AW7" s="13">
        <f t="shared" si="23"/>
        <v>39792</v>
      </c>
      <c r="AX7" s="1"/>
      <c r="AY7" s="1"/>
      <c r="AZ7" s="1"/>
      <c r="BA7" s="1"/>
      <c r="BB7" s="1"/>
      <c r="BC7" s="1"/>
      <c r="BD7" s="1"/>
      <c r="BE7" s="1"/>
      <c r="BF7" s="8">
        <v>5</v>
      </c>
      <c r="BG7" s="18">
        <f t="shared" si="9"/>
        <v>10.338461538461539</v>
      </c>
      <c r="BH7" s="17">
        <v>1792</v>
      </c>
      <c r="BI7" s="19">
        <f t="shared" si="10"/>
        <v>21504</v>
      </c>
      <c r="BJ7" s="83"/>
      <c r="BK7" s="14">
        <f t="shared" si="11"/>
        <v>16.851923076923075</v>
      </c>
      <c r="BL7" s="17">
        <v>2921</v>
      </c>
      <c r="BM7" s="19">
        <f t="shared" si="12"/>
        <v>35052</v>
      </c>
      <c r="BN7" s="83"/>
      <c r="BO7" s="14">
        <f t="shared" si="13"/>
        <v>19.130769230769232</v>
      </c>
      <c r="BP7" s="17">
        <v>3316</v>
      </c>
      <c r="BQ7" s="19">
        <f t="shared" si="14"/>
        <v>39792</v>
      </c>
    </row>
    <row r="8" spans="1:69" ht="18.75" x14ac:dyDescent="0.3">
      <c r="A8" s="114"/>
      <c r="B8" s="105"/>
      <c r="C8" s="105"/>
      <c r="D8" s="105"/>
      <c r="E8" s="105"/>
      <c r="F8" s="105"/>
      <c r="G8" s="106"/>
      <c r="H8" s="104"/>
      <c r="I8" s="105"/>
      <c r="J8" s="105"/>
      <c r="K8" s="105"/>
      <c r="L8" s="105"/>
      <c r="M8" s="105"/>
      <c r="N8" s="106"/>
      <c r="O8" s="110"/>
      <c r="P8" s="105"/>
      <c r="Q8" s="105"/>
      <c r="R8" s="105"/>
      <c r="S8" s="105"/>
      <c r="T8" s="105"/>
      <c r="U8" s="106"/>
      <c r="V8" s="116"/>
      <c r="W8" s="105"/>
      <c r="X8" s="105"/>
      <c r="Y8" s="117"/>
      <c r="Z8" s="123"/>
      <c r="AA8" s="1"/>
      <c r="AB8" s="1"/>
      <c r="AC8" s="1">
        <v>8</v>
      </c>
      <c r="AD8" s="1"/>
      <c r="AE8" s="1" t="e">
        <f>VLOOKUP(O4,AD2:AE4,2,FALSE)</f>
        <v>#N/A</v>
      </c>
      <c r="AF8" s="1"/>
      <c r="AG8" s="1"/>
      <c r="AH8" s="2"/>
      <c r="AI8" s="2"/>
      <c r="AJ8" s="2"/>
      <c r="AK8" s="1"/>
      <c r="AL8" s="3">
        <f t="shared" ref="AL8:AO8" si="24">IF($O$4=40,BF8,IF($O$4=37.5,BF36,IF($O$4=35,BF64,BF8)))</f>
        <v>6</v>
      </c>
      <c r="AM8" s="12">
        <f t="shared" si="24"/>
        <v>10.857692307692307</v>
      </c>
      <c r="AN8" s="13">
        <f t="shared" si="24"/>
        <v>1882</v>
      </c>
      <c r="AO8" s="13">
        <f t="shared" si="24"/>
        <v>22584</v>
      </c>
      <c r="AP8" s="80"/>
      <c r="AQ8" s="12">
        <f t="shared" si="1"/>
        <v>17.7</v>
      </c>
      <c r="AR8" s="13">
        <f t="shared" ref="AR8:AS8" si="25">IF($O$4=40,BL8,IF($O$4=37.5,BL36,IF($O$4=35,BL64,BL8)))</f>
        <v>3068</v>
      </c>
      <c r="AS8" s="13">
        <f t="shared" si="25"/>
        <v>36816</v>
      </c>
      <c r="AT8" s="80"/>
      <c r="AU8" s="12">
        <f t="shared" si="2"/>
        <v>20.088461538461537</v>
      </c>
      <c r="AV8" s="13">
        <f t="shared" ref="AV8:AW8" si="26">IF($O$4=40,BP8,IF($O$4=37.5,BP36,IF($O$4=35,BP64,BP8)))</f>
        <v>3482</v>
      </c>
      <c r="AW8" s="13">
        <f t="shared" si="26"/>
        <v>41784</v>
      </c>
      <c r="AX8" s="1"/>
      <c r="AY8" s="1"/>
      <c r="AZ8" s="1"/>
      <c r="BA8" s="1"/>
      <c r="BB8" s="1"/>
      <c r="BC8" s="1"/>
      <c r="BD8" s="1"/>
      <c r="BE8" s="1"/>
      <c r="BF8" s="8">
        <v>6</v>
      </c>
      <c r="BG8" s="18">
        <f t="shared" si="9"/>
        <v>10.857692307692307</v>
      </c>
      <c r="BH8" s="17">
        <v>1882</v>
      </c>
      <c r="BI8" s="19">
        <f t="shared" si="10"/>
        <v>22584</v>
      </c>
      <c r="BJ8" s="83"/>
      <c r="BK8" s="14">
        <f t="shared" si="11"/>
        <v>17.7</v>
      </c>
      <c r="BL8" s="17">
        <v>3068</v>
      </c>
      <c r="BM8" s="19">
        <f t="shared" si="12"/>
        <v>36816</v>
      </c>
      <c r="BN8" s="83"/>
      <c r="BO8" s="14">
        <f t="shared" si="13"/>
        <v>20.088461538461537</v>
      </c>
      <c r="BP8" s="17">
        <v>3482</v>
      </c>
      <c r="BQ8" s="19">
        <f t="shared" si="14"/>
        <v>41784</v>
      </c>
    </row>
    <row r="9" spans="1:69" ht="19.5" customHeight="1" thickBot="1" x14ac:dyDescent="0.35">
      <c r="A9" s="115"/>
      <c r="B9" s="108"/>
      <c r="C9" s="108"/>
      <c r="D9" s="108"/>
      <c r="E9" s="108"/>
      <c r="F9" s="108"/>
      <c r="G9" s="109"/>
      <c r="H9" s="107"/>
      <c r="I9" s="108"/>
      <c r="J9" s="108"/>
      <c r="K9" s="108"/>
      <c r="L9" s="108"/>
      <c r="M9" s="108"/>
      <c r="N9" s="109"/>
      <c r="O9" s="107"/>
      <c r="P9" s="108"/>
      <c r="Q9" s="108"/>
      <c r="R9" s="108"/>
      <c r="S9" s="108"/>
      <c r="T9" s="108"/>
      <c r="U9" s="109"/>
      <c r="V9" s="107"/>
      <c r="W9" s="108"/>
      <c r="X9" s="108"/>
      <c r="Y9" s="118"/>
      <c r="Z9" s="123"/>
      <c r="AA9" s="1"/>
      <c r="AB9" s="1"/>
      <c r="AC9" s="1">
        <v>9</v>
      </c>
      <c r="AD9" s="1"/>
      <c r="AE9" s="1" t="e">
        <f>AE8*AE7</f>
        <v>#N/A</v>
      </c>
      <c r="AF9" s="1"/>
      <c r="AG9" s="1"/>
      <c r="AH9" s="2"/>
      <c r="AI9" s="2"/>
      <c r="AJ9" s="2"/>
      <c r="AK9" s="1"/>
      <c r="AL9" s="3">
        <f t="shared" ref="AL9:AO9" si="27">IF($O$4=40,BF9,IF($O$4=37.5,BF37,IF($O$4=35,BF65,BF9)))</f>
        <v>7</v>
      </c>
      <c r="AM9" s="12">
        <f t="shared" si="27"/>
        <v>11.405769230769231</v>
      </c>
      <c r="AN9" s="13">
        <f t="shared" si="27"/>
        <v>1977</v>
      </c>
      <c r="AO9" s="13">
        <f t="shared" si="27"/>
        <v>23724</v>
      </c>
      <c r="AP9" s="80"/>
      <c r="AQ9" s="12">
        <f t="shared" si="1"/>
        <v>18.594230769230769</v>
      </c>
      <c r="AR9" s="13">
        <f t="shared" ref="AR9:AS9" si="28">IF($O$4=40,BL9,IF($O$4=37.5,BL37,IF($O$4=35,BL65,BL9)))</f>
        <v>3223</v>
      </c>
      <c r="AS9" s="13">
        <f t="shared" si="28"/>
        <v>38676</v>
      </c>
      <c r="AT9" s="80"/>
      <c r="AU9" s="12">
        <f t="shared" si="2"/>
        <v>21.103846153846153</v>
      </c>
      <c r="AV9" s="13">
        <f t="shared" ref="AV9:AW9" si="29">IF($O$4=40,BP9,IF($O$4=37.5,BP37,IF($O$4=35,BP65,BP9)))</f>
        <v>3658</v>
      </c>
      <c r="AW9" s="13">
        <f t="shared" si="29"/>
        <v>43896</v>
      </c>
      <c r="AX9" s="1"/>
      <c r="AY9" s="1"/>
      <c r="AZ9" s="1"/>
      <c r="BA9" s="1"/>
      <c r="BB9" s="1"/>
      <c r="BC9" s="1"/>
      <c r="BD9" s="1"/>
      <c r="BE9" s="1"/>
      <c r="BF9" s="8">
        <v>7</v>
      </c>
      <c r="BG9" s="18">
        <f t="shared" si="9"/>
        <v>11.405769230769231</v>
      </c>
      <c r="BH9" s="17">
        <v>1977</v>
      </c>
      <c r="BI9" s="19">
        <f t="shared" si="10"/>
        <v>23724</v>
      </c>
      <c r="BJ9" s="83"/>
      <c r="BK9" s="14">
        <f t="shared" si="11"/>
        <v>18.594230769230769</v>
      </c>
      <c r="BL9" s="17">
        <v>3223</v>
      </c>
      <c r="BM9" s="19">
        <f t="shared" si="12"/>
        <v>38676</v>
      </c>
      <c r="BN9" s="83"/>
      <c r="BO9" s="14">
        <f t="shared" si="13"/>
        <v>21.103846153846153</v>
      </c>
      <c r="BP9" s="17">
        <v>3658</v>
      </c>
      <c r="BQ9" s="19">
        <f t="shared" si="14"/>
        <v>43896</v>
      </c>
    </row>
    <row r="10" spans="1:69" ht="6" customHeight="1" thickBot="1" x14ac:dyDescent="0.3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123"/>
      <c r="AA10" s="1"/>
      <c r="AB10" s="1"/>
      <c r="AC10" s="1">
        <v>10</v>
      </c>
      <c r="AD10" s="1"/>
      <c r="AE10" s="1"/>
      <c r="AF10" s="1"/>
      <c r="AG10" s="1"/>
      <c r="AH10" s="2"/>
      <c r="AI10" s="2"/>
      <c r="AJ10" s="2"/>
      <c r="AK10" s="1"/>
      <c r="AL10" s="3">
        <f t="shared" ref="AL10:AO10" si="30">IF($O$4=40,BF10,IF($O$4=37.5,BF38,IF($O$4=35,BF66,BF10)))</f>
        <v>8</v>
      </c>
      <c r="AM10" s="12">
        <f t="shared" si="30"/>
        <v>11.976923076923077</v>
      </c>
      <c r="AN10" s="13">
        <f t="shared" si="30"/>
        <v>2076</v>
      </c>
      <c r="AO10" s="13">
        <f t="shared" si="30"/>
        <v>24912</v>
      </c>
      <c r="AP10" s="80"/>
      <c r="AQ10" s="12">
        <f t="shared" si="1"/>
        <v>19.523076923076925</v>
      </c>
      <c r="AR10" s="13">
        <f t="shared" ref="AR10:AS10" si="31">IF($O$4=40,BL10,IF($O$4=37.5,BL38,IF($O$4=35,BL66,BL10)))</f>
        <v>3384</v>
      </c>
      <c r="AS10" s="13">
        <f t="shared" si="31"/>
        <v>40608</v>
      </c>
      <c r="AT10" s="80"/>
      <c r="AU10" s="12">
        <f t="shared" si="2"/>
        <v>22.159615384615385</v>
      </c>
      <c r="AV10" s="13">
        <f t="shared" ref="AV10:AW10" si="32">IF($O$4=40,BP10,IF($O$4=37.5,BP38,IF($O$4=35,BP66,BP10)))</f>
        <v>3841</v>
      </c>
      <c r="AW10" s="13">
        <f t="shared" si="32"/>
        <v>46092</v>
      </c>
      <c r="AX10" s="1"/>
      <c r="AY10" s="1"/>
      <c r="AZ10" s="1"/>
      <c r="BA10" s="1"/>
      <c r="BB10" s="1"/>
      <c r="BC10" s="1"/>
      <c r="BD10" s="1"/>
      <c r="BE10" s="1"/>
      <c r="BF10" s="8">
        <v>8</v>
      </c>
      <c r="BG10" s="18">
        <f t="shared" si="9"/>
        <v>11.976923076923077</v>
      </c>
      <c r="BH10" s="17">
        <v>2076</v>
      </c>
      <c r="BI10" s="19">
        <f t="shared" si="10"/>
        <v>24912</v>
      </c>
      <c r="BJ10" s="83"/>
      <c r="BK10" s="14">
        <f t="shared" si="11"/>
        <v>19.523076923076925</v>
      </c>
      <c r="BL10" s="17">
        <v>3384</v>
      </c>
      <c r="BM10" s="19">
        <f t="shared" si="12"/>
        <v>40608</v>
      </c>
      <c r="BN10" s="83"/>
      <c r="BO10" s="14">
        <f t="shared" si="13"/>
        <v>22.159615384615385</v>
      </c>
      <c r="BP10" s="17">
        <v>3841</v>
      </c>
      <c r="BQ10" s="19">
        <f t="shared" si="14"/>
        <v>46092</v>
      </c>
    </row>
    <row r="11" spans="1:69" ht="21" x14ac:dyDescent="0.35">
      <c r="A11" s="101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123"/>
      <c r="AA11" s="1"/>
      <c r="AB11" s="1"/>
      <c r="AC11" s="1">
        <v>11</v>
      </c>
      <c r="AD11" s="1"/>
      <c r="AE11" s="1"/>
      <c r="AF11" s="1"/>
      <c r="AG11" s="1"/>
      <c r="AH11" s="2"/>
      <c r="AI11" s="2"/>
      <c r="AJ11" s="2"/>
      <c r="AK11" s="1"/>
      <c r="AL11" s="3">
        <f t="shared" ref="AL11:AO11" si="33">IF($O$4=40,BF11,IF($O$4=37.5,BF39,IF($O$4=35,BF67,BF11)))</f>
        <v>9</v>
      </c>
      <c r="AM11" s="12">
        <f t="shared" si="33"/>
        <v>12.576923076923077</v>
      </c>
      <c r="AN11" s="13">
        <f t="shared" si="33"/>
        <v>2180</v>
      </c>
      <c r="AO11" s="13">
        <f t="shared" si="33"/>
        <v>26160</v>
      </c>
      <c r="AP11" s="80"/>
      <c r="AQ11" s="12">
        <f t="shared" si="1"/>
        <v>20.503846153846155</v>
      </c>
      <c r="AR11" s="13">
        <f t="shared" ref="AR11:AS11" si="34">IF($O$4=40,BL11,IF($O$4=37.5,BL39,IF($O$4=35,BL67,BL11)))</f>
        <v>3554</v>
      </c>
      <c r="AS11" s="13">
        <f t="shared" si="34"/>
        <v>42648</v>
      </c>
      <c r="AT11" s="80"/>
      <c r="AU11" s="12">
        <f t="shared" si="2"/>
        <v>23.267307692307693</v>
      </c>
      <c r="AV11" s="13">
        <f t="shared" ref="AV11:AW11" si="35">IF($O$4=40,BP11,IF($O$4=37.5,BP39,IF($O$4=35,BP67,BP11)))</f>
        <v>4033</v>
      </c>
      <c r="AW11" s="13">
        <f t="shared" si="35"/>
        <v>48396</v>
      </c>
      <c r="AX11" s="1"/>
      <c r="AY11" s="1"/>
      <c r="AZ11" s="1"/>
      <c r="BA11" s="1"/>
      <c r="BB11" s="1"/>
      <c r="BC11" s="1"/>
      <c r="BD11" s="1"/>
      <c r="BE11" s="1"/>
      <c r="BF11" s="8">
        <v>9</v>
      </c>
      <c r="BG11" s="18">
        <f t="shared" si="9"/>
        <v>12.576923076923077</v>
      </c>
      <c r="BH11" s="17">
        <v>2180</v>
      </c>
      <c r="BI11" s="19">
        <f t="shared" si="10"/>
        <v>26160</v>
      </c>
      <c r="BJ11" s="83"/>
      <c r="BK11" s="14">
        <f t="shared" si="11"/>
        <v>20.503846153846155</v>
      </c>
      <c r="BL11" s="17">
        <v>3554</v>
      </c>
      <c r="BM11" s="19">
        <f t="shared" si="12"/>
        <v>42648</v>
      </c>
      <c r="BN11" s="83"/>
      <c r="BO11" s="14">
        <f t="shared" si="13"/>
        <v>23.267307692307693</v>
      </c>
      <c r="BP11" s="17">
        <v>4033</v>
      </c>
      <c r="BQ11" s="19">
        <f t="shared" si="14"/>
        <v>48396</v>
      </c>
    </row>
    <row r="12" spans="1:69" ht="18.75" x14ac:dyDescent="0.3">
      <c r="A12" s="111">
        <f>TRUNC(AE12,4)</f>
        <v>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112"/>
      <c r="Z12" s="123"/>
      <c r="AA12" s="1"/>
      <c r="AB12" s="1"/>
      <c r="AC12" s="1">
        <v>12</v>
      </c>
      <c r="AD12" s="1"/>
      <c r="AE12" s="20">
        <f>IF(A8&gt;0,(A8/AE9),IF(H8&gt;0,((H8*12)/AE9),IF(O8&gt;0,O8,0)))</f>
        <v>0</v>
      </c>
      <c r="AF12" s="1"/>
      <c r="AG12" s="1"/>
      <c r="AH12" s="2"/>
      <c r="AI12" s="2"/>
      <c r="AJ12" s="2"/>
      <c r="AK12" s="1"/>
      <c r="AL12" s="3">
        <f t="shared" ref="AL12:AO12" si="36">IF($O$4=40,BF12,IF($O$4=37.5,BF40,IF($O$4=35,BF68,BF12)))</f>
        <v>10</v>
      </c>
      <c r="AM12" s="12">
        <f t="shared" si="36"/>
        <v>13.332692307692307</v>
      </c>
      <c r="AN12" s="13">
        <f t="shared" si="36"/>
        <v>2311</v>
      </c>
      <c r="AO12" s="13">
        <f t="shared" si="36"/>
        <v>27732</v>
      </c>
      <c r="AP12" s="80"/>
      <c r="AQ12" s="12">
        <f t="shared" si="1"/>
        <v>21.732692307692307</v>
      </c>
      <c r="AR12" s="13">
        <f t="shared" ref="AR12:AS12" si="37">IF($O$4=40,BL12,IF($O$4=37.5,BL40,IF($O$4=35,BL68,BL12)))</f>
        <v>3767</v>
      </c>
      <c r="AS12" s="13">
        <f t="shared" si="37"/>
        <v>45204</v>
      </c>
      <c r="AT12" s="80"/>
      <c r="AU12" s="12">
        <f t="shared" si="2"/>
        <v>24.669230769230769</v>
      </c>
      <c r="AV12" s="13">
        <f t="shared" ref="AV12:AW12" si="38">IF($O$4=40,BP12,IF($O$4=37.5,BP40,IF($O$4=35,BP68,BP12)))</f>
        <v>4276</v>
      </c>
      <c r="AW12" s="13">
        <f t="shared" si="38"/>
        <v>51312</v>
      </c>
      <c r="AX12" s="1"/>
      <c r="AY12" s="1"/>
      <c r="AZ12" s="1"/>
      <c r="BA12" s="1"/>
      <c r="BB12" s="1"/>
      <c r="BC12" s="1"/>
      <c r="BD12" s="1"/>
      <c r="BE12" s="1"/>
      <c r="BF12" s="8">
        <v>10</v>
      </c>
      <c r="BG12" s="18">
        <f t="shared" si="9"/>
        <v>13.332692307692307</v>
      </c>
      <c r="BH12" s="17">
        <v>2311</v>
      </c>
      <c r="BI12" s="19">
        <f t="shared" si="10"/>
        <v>27732</v>
      </c>
      <c r="BJ12" s="83"/>
      <c r="BK12" s="14">
        <f t="shared" si="11"/>
        <v>21.732692307692307</v>
      </c>
      <c r="BL12" s="17">
        <v>3767</v>
      </c>
      <c r="BM12" s="19">
        <f t="shared" si="12"/>
        <v>45204</v>
      </c>
      <c r="BN12" s="83"/>
      <c r="BO12" s="14">
        <f t="shared" si="13"/>
        <v>24.669230769230769</v>
      </c>
      <c r="BP12" s="17">
        <v>4276</v>
      </c>
      <c r="BQ12" s="19">
        <f t="shared" si="14"/>
        <v>51312</v>
      </c>
    </row>
    <row r="13" spans="1:69" ht="19.5" thickBot="1" x14ac:dyDescent="0.3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113"/>
      <c r="Z13" s="123"/>
      <c r="AA13" s="1"/>
      <c r="AB13" s="1"/>
      <c r="AC13" s="1">
        <v>13</v>
      </c>
      <c r="AD13" s="1"/>
      <c r="AE13" s="1"/>
      <c r="AF13" s="1"/>
      <c r="AG13" s="1"/>
      <c r="AH13" s="2"/>
      <c r="AI13" s="2"/>
      <c r="AJ13" s="2"/>
      <c r="AK13" s="1"/>
      <c r="AL13" s="3">
        <f t="shared" ref="AL13:AO13" si="39">IF($O$4=40,BF13,IF($O$4=37.5,BF41,IF($O$4=35,BF69,BF13)))</f>
        <v>11</v>
      </c>
      <c r="AM13" s="12">
        <f t="shared" si="39"/>
        <v>14.134615384615385</v>
      </c>
      <c r="AN13" s="13">
        <f t="shared" si="39"/>
        <v>2450</v>
      </c>
      <c r="AO13" s="13">
        <f t="shared" si="39"/>
        <v>29400</v>
      </c>
      <c r="AP13" s="80"/>
      <c r="AQ13" s="12">
        <f t="shared" si="1"/>
        <v>23.042307692307691</v>
      </c>
      <c r="AR13" s="13">
        <f t="shared" ref="AR13:AS13" si="40">IF($O$4=40,BL13,IF($O$4=37.5,BL41,IF($O$4=35,BL69,BL13)))</f>
        <v>3994</v>
      </c>
      <c r="AS13" s="13">
        <f t="shared" si="40"/>
        <v>47928</v>
      </c>
      <c r="AT13" s="80"/>
      <c r="AU13" s="12">
        <f t="shared" si="2"/>
        <v>26.151923076923076</v>
      </c>
      <c r="AV13" s="13">
        <f t="shared" ref="AV13:AW13" si="41">IF($O$4=40,BP13,IF($O$4=37.5,BP41,IF($O$4=35,BP69,BP13)))</f>
        <v>4533</v>
      </c>
      <c r="AW13" s="13">
        <f t="shared" si="41"/>
        <v>54396</v>
      </c>
      <c r="AX13" s="1"/>
      <c r="AY13" s="1"/>
      <c r="AZ13" s="1"/>
      <c r="BA13" s="1"/>
      <c r="BB13" s="1"/>
      <c r="BC13" s="1"/>
      <c r="BD13" s="1"/>
      <c r="BE13" s="1"/>
      <c r="BF13" s="8">
        <v>11</v>
      </c>
      <c r="BG13" s="18">
        <f t="shared" si="9"/>
        <v>14.134615384615385</v>
      </c>
      <c r="BH13" s="17">
        <v>2450</v>
      </c>
      <c r="BI13" s="19">
        <f t="shared" si="10"/>
        <v>29400</v>
      </c>
      <c r="BJ13" s="83"/>
      <c r="BK13" s="14">
        <f t="shared" si="11"/>
        <v>23.042307692307691</v>
      </c>
      <c r="BL13" s="17">
        <v>3994</v>
      </c>
      <c r="BM13" s="19">
        <f t="shared" si="12"/>
        <v>47928</v>
      </c>
      <c r="BN13" s="83"/>
      <c r="BO13" s="14">
        <f t="shared" si="13"/>
        <v>26.151923076923076</v>
      </c>
      <c r="BP13" s="17">
        <v>4533</v>
      </c>
      <c r="BQ13" s="19">
        <f t="shared" si="14"/>
        <v>54396</v>
      </c>
    </row>
    <row r="14" spans="1:69" ht="5.25" customHeight="1" thickBot="1" x14ac:dyDescent="0.3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123"/>
      <c r="AA14" s="1"/>
      <c r="AB14" s="1"/>
      <c r="AC14" s="1">
        <v>14</v>
      </c>
      <c r="AD14" s="1"/>
      <c r="AE14" s="1"/>
      <c r="AF14" s="1"/>
      <c r="AG14" s="1"/>
      <c r="AH14" s="2"/>
      <c r="AI14" s="2"/>
      <c r="AJ14" s="2"/>
      <c r="AK14" s="1"/>
      <c r="AL14" s="3">
        <f t="shared" ref="AL14:AO14" si="42">IF($O$4=40,BF14,IF($O$4=37.5,BF42,IF($O$4=35,BF70,BF14)))</f>
        <v>12</v>
      </c>
      <c r="AM14" s="12">
        <f t="shared" si="42"/>
        <v>14.982692307692307</v>
      </c>
      <c r="AN14" s="13">
        <f t="shared" si="42"/>
        <v>2597</v>
      </c>
      <c r="AO14" s="13">
        <f t="shared" si="42"/>
        <v>31164</v>
      </c>
      <c r="AP14" s="80"/>
      <c r="AQ14" s="12">
        <f t="shared" si="1"/>
        <v>24.426923076923078</v>
      </c>
      <c r="AR14" s="13">
        <f t="shared" ref="AR14:AS14" si="43">IF($O$4=40,BL14,IF($O$4=37.5,BL42,IF($O$4=35,BL70,BL14)))</f>
        <v>4234</v>
      </c>
      <c r="AS14" s="13">
        <f t="shared" si="43"/>
        <v>50808</v>
      </c>
      <c r="AT14" s="80"/>
      <c r="AU14" s="12">
        <f t="shared" si="2"/>
        <v>27.721153846153847</v>
      </c>
      <c r="AV14" s="13">
        <f t="shared" ref="AV14:AW14" si="44">IF($O$4=40,BP14,IF($O$4=37.5,BP42,IF($O$4=35,BP70,BP14)))</f>
        <v>4805</v>
      </c>
      <c r="AW14" s="13">
        <f t="shared" si="44"/>
        <v>57660</v>
      </c>
      <c r="AX14" s="1"/>
      <c r="AY14" s="1"/>
      <c r="AZ14" s="1"/>
      <c r="BA14" s="1"/>
      <c r="BB14" s="1"/>
      <c r="BC14" s="1"/>
      <c r="BD14" s="1"/>
      <c r="BE14" s="1"/>
      <c r="BF14" s="8">
        <v>12</v>
      </c>
      <c r="BG14" s="18">
        <f t="shared" si="9"/>
        <v>14.982692307692307</v>
      </c>
      <c r="BH14" s="17">
        <v>2597</v>
      </c>
      <c r="BI14" s="19">
        <f t="shared" si="10"/>
        <v>31164</v>
      </c>
      <c r="BJ14" s="83"/>
      <c r="BK14" s="14">
        <f t="shared" si="11"/>
        <v>24.426923076923078</v>
      </c>
      <c r="BL14" s="17">
        <v>4234</v>
      </c>
      <c r="BM14" s="19">
        <f t="shared" si="12"/>
        <v>50808</v>
      </c>
      <c r="BN14" s="83"/>
      <c r="BO14" s="14">
        <f t="shared" si="13"/>
        <v>27.721153846153847</v>
      </c>
      <c r="BP14" s="17">
        <v>4805</v>
      </c>
      <c r="BQ14" s="19">
        <f t="shared" si="14"/>
        <v>57660</v>
      </c>
    </row>
    <row r="15" spans="1:69" ht="21.75" thickBot="1" x14ac:dyDescent="0.4">
      <c r="A15" s="119" t="s">
        <v>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7"/>
      <c r="Z15" s="123"/>
      <c r="AA15" s="1"/>
      <c r="AB15" s="1"/>
      <c r="AC15" s="1">
        <v>15</v>
      </c>
      <c r="AD15" s="1"/>
      <c r="AE15" s="1"/>
      <c r="AF15" s="1"/>
      <c r="AG15" s="1"/>
      <c r="AH15" s="2"/>
      <c r="AI15" s="2"/>
      <c r="AJ15" s="2"/>
      <c r="AK15" s="1"/>
      <c r="AL15" s="3">
        <f t="shared" ref="AL15:AO15" si="45">IF($O$4=40,BF15,IF($O$4=37.5,BF43,IF($O$4=35,BF71,BF15)))</f>
        <v>13</v>
      </c>
      <c r="AM15" s="12">
        <f t="shared" si="45"/>
        <v>15.882692307692308</v>
      </c>
      <c r="AN15" s="13">
        <f t="shared" si="45"/>
        <v>2753</v>
      </c>
      <c r="AO15" s="13">
        <f t="shared" si="45"/>
        <v>33036</v>
      </c>
      <c r="AP15" s="80"/>
      <c r="AQ15" s="12">
        <f t="shared" si="1"/>
        <v>25.892307692307693</v>
      </c>
      <c r="AR15" s="13">
        <f t="shared" ref="AR15:AS15" si="46">IF($O$4=40,BL15,IF($O$4=37.5,BL43,IF($O$4=35,BL71,BL15)))</f>
        <v>4488</v>
      </c>
      <c r="AS15" s="13">
        <f t="shared" si="46"/>
        <v>53856</v>
      </c>
      <c r="AT15" s="80"/>
      <c r="AU15" s="12">
        <f t="shared" si="2"/>
        <v>29.388461538461538</v>
      </c>
      <c r="AV15" s="13">
        <f t="shared" ref="AV15:AW15" si="47">IF($O$4=40,BP15,IF($O$4=37.5,BP43,IF($O$4=35,BP71,BP15)))</f>
        <v>5094</v>
      </c>
      <c r="AW15" s="13">
        <f t="shared" si="47"/>
        <v>61128</v>
      </c>
      <c r="AX15" s="1"/>
      <c r="AY15" s="1"/>
      <c r="AZ15" s="1"/>
      <c r="BA15" s="1"/>
      <c r="BB15" s="1"/>
      <c r="BC15" s="1"/>
      <c r="BD15" s="1"/>
      <c r="BE15" s="1"/>
      <c r="BF15" s="8">
        <v>13</v>
      </c>
      <c r="BG15" s="18">
        <f t="shared" si="9"/>
        <v>15.882692307692308</v>
      </c>
      <c r="BH15" s="17">
        <v>2753</v>
      </c>
      <c r="BI15" s="19">
        <f t="shared" si="10"/>
        <v>33036</v>
      </c>
      <c r="BJ15" s="83"/>
      <c r="BK15" s="14">
        <f t="shared" si="11"/>
        <v>25.892307692307693</v>
      </c>
      <c r="BL15" s="17">
        <v>4488</v>
      </c>
      <c r="BM15" s="19">
        <f t="shared" si="12"/>
        <v>53856</v>
      </c>
      <c r="BN15" s="83"/>
      <c r="BO15" s="14">
        <f t="shared" si="13"/>
        <v>29.388461538461538</v>
      </c>
      <c r="BP15" s="17">
        <v>5094</v>
      </c>
      <c r="BQ15" s="19">
        <f t="shared" si="14"/>
        <v>61128</v>
      </c>
    </row>
    <row r="16" spans="1:69" ht="18.75" x14ac:dyDescent="0.3">
      <c r="A16" s="21" t="s">
        <v>22</v>
      </c>
      <c r="B16" s="3"/>
      <c r="C16" s="3"/>
      <c r="D16" s="3"/>
      <c r="E16" s="76"/>
      <c r="F16" s="77"/>
      <c r="G16" s="103"/>
      <c r="H16" s="75" t="s">
        <v>23</v>
      </c>
      <c r="I16" s="73"/>
      <c r="J16" s="73"/>
      <c r="K16" s="74"/>
      <c r="L16" s="102"/>
      <c r="M16" s="77"/>
      <c r="N16" s="77"/>
      <c r="O16" s="77"/>
      <c r="P16" s="77"/>
      <c r="Q16" s="77"/>
      <c r="R16" s="77"/>
      <c r="S16" s="103"/>
      <c r="T16" s="75" t="s">
        <v>24</v>
      </c>
      <c r="U16" s="73"/>
      <c r="V16" s="74"/>
      <c r="W16" s="127"/>
      <c r="X16" s="77"/>
      <c r="Y16" s="78"/>
      <c r="Z16" s="123"/>
      <c r="AA16" s="1"/>
      <c r="AB16" s="1"/>
      <c r="AC16" s="1">
        <v>16</v>
      </c>
      <c r="AD16" s="1"/>
      <c r="AE16" s="1">
        <v>1</v>
      </c>
      <c r="AF16" s="1">
        <v>7</v>
      </c>
      <c r="AG16" s="22">
        <f>E16-T3</f>
        <v>0</v>
      </c>
      <c r="AH16" s="23"/>
      <c r="AI16" s="2"/>
      <c r="AJ16" s="2"/>
      <c r="AK16" s="1"/>
      <c r="AL16" s="3">
        <f t="shared" ref="AL16:AO16" si="48">IF($O$4=40,BF16,IF($O$4=37.5,BF44,IF($O$4=35,BF72,BF16)))</f>
        <v>14</v>
      </c>
      <c r="AM16" s="12">
        <f t="shared" si="48"/>
        <v>16.840384615384615</v>
      </c>
      <c r="AN16" s="13">
        <f t="shared" si="48"/>
        <v>2919</v>
      </c>
      <c r="AO16" s="13">
        <f t="shared" si="48"/>
        <v>35028</v>
      </c>
      <c r="AP16" s="80"/>
      <c r="AQ16" s="12">
        <f t="shared" si="1"/>
        <v>27.45</v>
      </c>
      <c r="AR16" s="13">
        <f t="shared" ref="AR16:AS16" si="49">IF($O$4=40,BL16,IF($O$4=37.5,BL44,IF($O$4=35,BL72,BL16)))</f>
        <v>4758</v>
      </c>
      <c r="AS16" s="13">
        <f t="shared" si="49"/>
        <v>57096</v>
      </c>
      <c r="AT16" s="80"/>
      <c r="AU16" s="12">
        <f t="shared" si="2"/>
        <v>31.159615384615385</v>
      </c>
      <c r="AV16" s="13">
        <f t="shared" ref="AV16:AW16" si="50">IF($O$4=40,BP16,IF($O$4=37.5,BP44,IF($O$4=35,BP72,BP16)))</f>
        <v>5401</v>
      </c>
      <c r="AW16" s="13">
        <f t="shared" si="50"/>
        <v>64812</v>
      </c>
      <c r="AX16" s="1"/>
      <c r="AY16" s="1"/>
      <c r="AZ16" s="1"/>
      <c r="BA16" s="1"/>
      <c r="BB16" s="1"/>
      <c r="BC16" s="1"/>
      <c r="BD16" s="1"/>
      <c r="BE16" s="1"/>
      <c r="BF16" s="8">
        <v>14</v>
      </c>
      <c r="BG16" s="18">
        <f t="shared" si="9"/>
        <v>16.840384615384615</v>
      </c>
      <c r="BH16" s="17">
        <v>2919</v>
      </c>
      <c r="BI16" s="19">
        <f t="shared" si="10"/>
        <v>35028</v>
      </c>
      <c r="BJ16" s="83"/>
      <c r="BK16" s="14">
        <f t="shared" si="11"/>
        <v>27.45</v>
      </c>
      <c r="BL16" s="17">
        <v>4758</v>
      </c>
      <c r="BM16" s="19">
        <f t="shared" si="12"/>
        <v>57096</v>
      </c>
      <c r="BN16" s="83"/>
      <c r="BO16" s="14">
        <f t="shared" si="13"/>
        <v>31.159615384615385</v>
      </c>
      <c r="BP16" s="17">
        <v>5401</v>
      </c>
      <c r="BQ16" s="19">
        <f t="shared" si="14"/>
        <v>64812</v>
      </c>
    </row>
    <row r="17" spans="1:69" ht="18.75" x14ac:dyDescent="0.3">
      <c r="A17" s="72" t="s">
        <v>25</v>
      </c>
      <c r="B17" s="73"/>
      <c r="C17" s="73"/>
      <c r="D17" s="73"/>
      <c r="E17" s="73"/>
      <c r="F17" s="73"/>
      <c r="G17" s="73"/>
      <c r="H17" s="74"/>
      <c r="I17" s="75" t="str">
        <f>IF(E16=0," ",AG17)</f>
        <v xml:space="preserve"> </v>
      </c>
      <c r="J17" s="73"/>
      <c r="K17" s="73"/>
      <c r="L17" s="74"/>
      <c r="M17" s="75" t="s">
        <v>26</v>
      </c>
      <c r="N17" s="73"/>
      <c r="O17" s="73"/>
      <c r="P17" s="73"/>
      <c r="Q17" s="73"/>
      <c r="R17" s="73"/>
      <c r="S17" s="73"/>
      <c r="T17" s="73"/>
      <c r="U17" s="74"/>
      <c r="V17" s="121"/>
      <c r="W17" s="77"/>
      <c r="X17" s="77"/>
      <c r="Y17" s="78"/>
      <c r="Z17" s="123"/>
      <c r="AA17" s="1"/>
      <c r="AB17" s="1"/>
      <c r="AC17" s="1">
        <v>17</v>
      </c>
      <c r="AD17" s="1"/>
      <c r="AE17" s="1">
        <v>2</v>
      </c>
      <c r="AF17" s="1">
        <v>12</v>
      </c>
      <c r="AG17" s="24" t="e">
        <f>VLOOKUP(AG16,AE16:AF30,2,FALSE)</f>
        <v>#N/A</v>
      </c>
      <c r="AH17" s="25" t="str">
        <f>IF(E16=0," ",(I17+V17))</f>
        <v xml:space="preserve"> </v>
      </c>
      <c r="AI17" s="2"/>
      <c r="AJ17" s="2"/>
      <c r="AK17" s="1"/>
      <c r="AL17" s="3">
        <f t="shared" ref="AL17:AO17" si="51">IF($O$4=40,BF17,IF($O$4=37.5,BF45,IF($O$4=35,BF73,BF17)))</f>
        <v>15</v>
      </c>
      <c r="AM17" s="12">
        <f t="shared" si="51"/>
        <v>17.85576923076923</v>
      </c>
      <c r="AN17" s="13">
        <f t="shared" si="51"/>
        <v>3095</v>
      </c>
      <c r="AO17" s="13">
        <f t="shared" si="51"/>
        <v>37140</v>
      </c>
      <c r="AP17" s="80"/>
      <c r="AQ17" s="12">
        <f t="shared" si="1"/>
        <v>29.10576923076923</v>
      </c>
      <c r="AR17" s="13">
        <f t="shared" ref="AR17:AS17" si="52">IF($O$4=40,BL17,IF($O$4=37.5,BL45,IF($O$4=35,BL73,BL17)))</f>
        <v>5045</v>
      </c>
      <c r="AS17" s="13">
        <f t="shared" si="52"/>
        <v>60540</v>
      </c>
      <c r="AT17" s="80"/>
      <c r="AU17" s="12">
        <f t="shared" si="2"/>
        <v>33.034615384615385</v>
      </c>
      <c r="AV17" s="13">
        <f t="shared" ref="AV17:AW17" si="53">IF($O$4=40,BP17,IF($O$4=37.5,BP45,IF($O$4=35,BP73,BP17)))</f>
        <v>5726</v>
      </c>
      <c r="AW17" s="13">
        <f t="shared" si="53"/>
        <v>68712</v>
      </c>
      <c r="AX17" s="1"/>
      <c r="AY17" s="1"/>
      <c r="AZ17" s="1"/>
      <c r="BA17" s="1"/>
      <c r="BB17" s="1"/>
      <c r="BC17" s="1"/>
      <c r="BD17" s="1"/>
      <c r="BE17" s="1"/>
      <c r="BF17" s="8">
        <v>15</v>
      </c>
      <c r="BG17" s="18">
        <f t="shared" si="9"/>
        <v>17.85576923076923</v>
      </c>
      <c r="BH17" s="17">
        <v>3095</v>
      </c>
      <c r="BI17" s="19">
        <f t="shared" si="10"/>
        <v>37140</v>
      </c>
      <c r="BJ17" s="83"/>
      <c r="BK17" s="14">
        <f t="shared" si="11"/>
        <v>29.10576923076923</v>
      </c>
      <c r="BL17" s="17">
        <v>5045</v>
      </c>
      <c r="BM17" s="19">
        <f t="shared" si="12"/>
        <v>60540</v>
      </c>
      <c r="BN17" s="83"/>
      <c r="BO17" s="14">
        <f t="shared" si="13"/>
        <v>33.034615384615385</v>
      </c>
      <c r="BP17" s="17">
        <v>5726</v>
      </c>
      <c r="BQ17" s="19">
        <f t="shared" si="14"/>
        <v>68712</v>
      </c>
    </row>
    <row r="18" spans="1:69" ht="18.75" x14ac:dyDescent="0.3">
      <c r="A18" s="99" t="s">
        <v>27</v>
      </c>
      <c r="B18" s="73"/>
      <c r="C18" s="73"/>
      <c r="D18" s="73"/>
      <c r="E18" s="73"/>
      <c r="F18" s="73"/>
      <c r="G18" s="74"/>
      <c r="H18" s="120" t="s">
        <v>28</v>
      </c>
      <c r="I18" s="73"/>
      <c r="J18" s="73"/>
      <c r="K18" s="73"/>
      <c r="L18" s="73"/>
      <c r="M18" s="73"/>
      <c r="N18" s="73"/>
      <c r="O18" s="73"/>
      <c r="P18" s="74"/>
      <c r="Q18" s="120" t="s">
        <v>29</v>
      </c>
      <c r="R18" s="73"/>
      <c r="S18" s="73"/>
      <c r="T18" s="73"/>
      <c r="U18" s="73"/>
      <c r="V18" s="73"/>
      <c r="W18" s="73"/>
      <c r="X18" s="73"/>
      <c r="Y18" s="92"/>
      <c r="Z18" s="123"/>
      <c r="AA18" s="1"/>
      <c r="AB18" s="1"/>
      <c r="AC18" s="1">
        <v>18</v>
      </c>
      <c r="AD18" s="1"/>
      <c r="AE18" s="1">
        <v>3</v>
      </c>
      <c r="AF18" s="1">
        <v>16</v>
      </c>
      <c r="AG18" s="24"/>
      <c r="AH18" s="25">
        <f>IF(AH17&gt;30,30,AH17)</f>
        <v>30</v>
      </c>
      <c r="AI18" s="2"/>
      <c r="AJ18" s="2"/>
      <c r="AK18" s="1"/>
      <c r="AL18" s="3">
        <f t="shared" ref="AL18:AO18" si="54">IF($O$4=40,BF18,IF($O$4=37.5,BF46,IF($O$4=35,BF74,BF18)))</f>
        <v>16</v>
      </c>
      <c r="AM18" s="12">
        <f t="shared" si="54"/>
        <v>18.928846153846155</v>
      </c>
      <c r="AN18" s="13">
        <f t="shared" si="54"/>
        <v>3281</v>
      </c>
      <c r="AO18" s="13">
        <f t="shared" si="54"/>
        <v>39372</v>
      </c>
      <c r="AP18" s="80"/>
      <c r="AQ18" s="12">
        <f t="shared" si="1"/>
        <v>30.859615384615385</v>
      </c>
      <c r="AR18" s="13">
        <f t="shared" ref="AR18:AS18" si="55">IF($O$4=40,BL18,IF($O$4=37.5,BL46,IF($O$4=35,BL74,BL18)))</f>
        <v>5349</v>
      </c>
      <c r="AS18" s="13">
        <f t="shared" si="55"/>
        <v>64188</v>
      </c>
      <c r="AT18" s="80"/>
      <c r="AU18" s="12">
        <f t="shared" si="2"/>
        <v>35.019230769230766</v>
      </c>
      <c r="AV18" s="13">
        <f t="shared" ref="AV18:AW18" si="56">IF($O$4=40,BP18,IF($O$4=37.5,BP46,IF($O$4=35,BP74,BP18)))</f>
        <v>6070</v>
      </c>
      <c r="AW18" s="13">
        <f t="shared" si="56"/>
        <v>72840</v>
      </c>
      <c r="AX18" s="1"/>
      <c r="AY18" s="1"/>
      <c r="AZ18" s="1"/>
      <c r="BA18" s="1"/>
      <c r="BB18" s="1"/>
      <c r="BC18" s="1"/>
      <c r="BD18" s="1"/>
      <c r="BE18" s="1"/>
      <c r="BF18" s="8">
        <v>16</v>
      </c>
      <c r="BG18" s="18">
        <f t="shared" si="9"/>
        <v>18.928846153846155</v>
      </c>
      <c r="BH18" s="17">
        <v>3281</v>
      </c>
      <c r="BI18" s="19">
        <f t="shared" si="10"/>
        <v>39372</v>
      </c>
      <c r="BJ18" s="83"/>
      <c r="BK18" s="14">
        <f t="shared" si="11"/>
        <v>30.859615384615385</v>
      </c>
      <c r="BL18" s="17">
        <v>5349</v>
      </c>
      <c r="BM18" s="19">
        <f t="shared" si="12"/>
        <v>64188</v>
      </c>
      <c r="BN18" s="83"/>
      <c r="BO18" s="14">
        <f t="shared" si="13"/>
        <v>35.019230769230766</v>
      </c>
      <c r="BP18" s="17">
        <v>6070</v>
      </c>
      <c r="BQ18" s="19">
        <f t="shared" si="14"/>
        <v>72840</v>
      </c>
    </row>
    <row r="19" spans="1:69" ht="18.75" x14ac:dyDescent="0.3">
      <c r="A19" s="93" t="str">
        <f>IF(E16=0," ",A12)</f>
        <v xml:space="preserve"> </v>
      </c>
      <c r="B19" s="94"/>
      <c r="C19" s="94"/>
      <c r="D19" s="94"/>
      <c r="E19" s="94"/>
      <c r="F19" s="94"/>
      <c r="G19" s="95"/>
      <c r="H19" s="131" t="str">
        <f>IF(E16=0," ",(TRUNC(AH18,5)))</f>
        <v xml:space="preserve"> </v>
      </c>
      <c r="I19" s="94"/>
      <c r="J19" s="94"/>
      <c r="K19" s="94"/>
      <c r="L19" s="94"/>
      <c r="M19" s="94"/>
      <c r="N19" s="94"/>
      <c r="O19" s="94"/>
      <c r="P19" s="95"/>
      <c r="Q19" s="125" t="str">
        <f>IF(E16=0," ",TRUNC(AG23,4))</f>
        <v xml:space="preserve"> </v>
      </c>
      <c r="R19" s="94"/>
      <c r="S19" s="94"/>
      <c r="T19" s="94"/>
      <c r="U19" s="94"/>
      <c r="V19" s="94"/>
      <c r="W19" s="94"/>
      <c r="X19" s="94"/>
      <c r="Y19" s="112"/>
      <c r="Z19" s="123"/>
      <c r="AA19" s="1"/>
      <c r="AB19" s="1"/>
      <c r="AC19" s="1">
        <v>19</v>
      </c>
      <c r="AD19" s="1"/>
      <c r="AE19" s="1">
        <v>4</v>
      </c>
      <c r="AF19" s="1">
        <v>19</v>
      </c>
      <c r="AG19" s="24"/>
      <c r="AH19" s="25"/>
      <c r="AI19" s="2"/>
      <c r="AJ19" s="2"/>
      <c r="AK19" s="1"/>
      <c r="AL19" s="3">
        <f t="shared" ref="AL19:AO19" si="57">IF($O$4=40,BF19,IF($O$4=37.5,BF47,IF($O$4=35,BF75,BF19)))</f>
        <v>17</v>
      </c>
      <c r="AM19" s="12">
        <f t="shared" si="57"/>
        <v>20.065384615384616</v>
      </c>
      <c r="AN19" s="13">
        <f t="shared" si="57"/>
        <v>3478</v>
      </c>
      <c r="AO19" s="13">
        <f t="shared" si="57"/>
        <v>41736</v>
      </c>
      <c r="AP19" s="80"/>
      <c r="AQ19" s="12">
        <f t="shared" si="1"/>
        <v>32.71153846153846</v>
      </c>
      <c r="AR19" s="13">
        <f t="shared" ref="AR19:AS19" si="58">IF($O$4=40,BL19,IF($O$4=37.5,BL47,IF($O$4=35,BL75,BL19)))</f>
        <v>5670</v>
      </c>
      <c r="AS19" s="13">
        <f t="shared" si="58"/>
        <v>68040</v>
      </c>
      <c r="AT19" s="80"/>
      <c r="AU19" s="12">
        <f t="shared" si="2"/>
        <v>37.125</v>
      </c>
      <c r="AV19" s="13">
        <f t="shared" ref="AV19:AW19" si="59">IF($O$4=40,BP19,IF($O$4=37.5,BP47,IF($O$4=35,BP75,BP19)))</f>
        <v>6435</v>
      </c>
      <c r="AW19" s="13">
        <f t="shared" si="59"/>
        <v>77220</v>
      </c>
      <c r="AX19" s="1"/>
      <c r="AY19" s="1"/>
      <c r="AZ19" s="1"/>
      <c r="BA19" s="1"/>
      <c r="BB19" s="1"/>
      <c r="BC19" s="1"/>
      <c r="BD19" s="1"/>
      <c r="BE19" s="1"/>
      <c r="BF19" s="8">
        <v>17</v>
      </c>
      <c r="BG19" s="18">
        <f t="shared" si="9"/>
        <v>20.065384615384616</v>
      </c>
      <c r="BH19" s="17">
        <v>3478</v>
      </c>
      <c r="BI19" s="19">
        <f t="shared" si="10"/>
        <v>41736</v>
      </c>
      <c r="BJ19" s="83"/>
      <c r="BK19" s="14">
        <f t="shared" si="11"/>
        <v>32.71153846153846</v>
      </c>
      <c r="BL19" s="17">
        <v>5670</v>
      </c>
      <c r="BM19" s="19">
        <f t="shared" si="12"/>
        <v>68040</v>
      </c>
      <c r="BN19" s="83"/>
      <c r="BO19" s="14">
        <f t="shared" si="13"/>
        <v>37.125</v>
      </c>
      <c r="BP19" s="17">
        <v>6435</v>
      </c>
      <c r="BQ19" s="19">
        <f t="shared" si="14"/>
        <v>77220</v>
      </c>
    </row>
    <row r="20" spans="1:69" ht="19.5" thickBot="1" x14ac:dyDescent="0.35">
      <c r="A20" s="96"/>
      <c r="B20" s="97"/>
      <c r="C20" s="97"/>
      <c r="D20" s="97"/>
      <c r="E20" s="97"/>
      <c r="F20" s="97"/>
      <c r="G20" s="98"/>
      <c r="H20" s="126"/>
      <c r="I20" s="97"/>
      <c r="J20" s="97"/>
      <c r="K20" s="97"/>
      <c r="L20" s="97"/>
      <c r="M20" s="97"/>
      <c r="N20" s="97"/>
      <c r="O20" s="97"/>
      <c r="P20" s="98"/>
      <c r="Q20" s="126"/>
      <c r="R20" s="97"/>
      <c r="S20" s="97"/>
      <c r="T20" s="97"/>
      <c r="U20" s="97"/>
      <c r="V20" s="97"/>
      <c r="W20" s="97"/>
      <c r="X20" s="97"/>
      <c r="Y20" s="113"/>
      <c r="Z20" s="123"/>
      <c r="AA20" s="1"/>
      <c r="AB20" s="1"/>
      <c r="AC20" s="1">
        <v>20</v>
      </c>
      <c r="AD20" s="1"/>
      <c r="AE20" s="1">
        <v>5</v>
      </c>
      <c r="AF20" s="1">
        <v>22</v>
      </c>
      <c r="AG20" s="26" t="s">
        <v>30</v>
      </c>
      <c r="AH20" s="25" t="s">
        <v>31</v>
      </c>
      <c r="AI20" s="2"/>
      <c r="AJ20" s="2"/>
      <c r="AK20" s="1"/>
      <c r="AL20" s="3">
        <f t="shared" ref="AL20:AO20" si="60">IF($O$4=40,BF20,IF($O$4=37.5,BF48,IF($O$4=35,BF76,BF20)))</f>
        <v>18</v>
      </c>
      <c r="AM20" s="12">
        <f t="shared" si="60"/>
        <v>21.271153846153847</v>
      </c>
      <c r="AN20" s="13">
        <f t="shared" si="60"/>
        <v>3687</v>
      </c>
      <c r="AO20" s="13">
        <f t="shared" si="60"/>
        <v>44244</v>
      </c>
      <c r="AP20" s="80"/>
      <c r="AQ20" s="12">
        <f t="shared" si="1"/>
        <v>34.67307692307692</v>
      </c>
      <c r="AR20" s="13">
        <f t="shared" ref="AR20:AS20" si="61">IF($O$4=40,BL20,IF($O$4=37.5,BL48,IF($O$4=35,BL76,BL20)))</f>
        <v>6010</v>
      </c>
      <c r="AS20" s="13">
        <f t="shared" si="61"/>
        <v>72120</v>
      </c>
      <c r="AT20" s="80"/>
      <c r="AU20" s="12">
        <f t="shared" si="2"/>
        <v>39.351923076923079</v>
      </c>
      <c r="AV20" s="13">
        <f t="shared" ref="AV20:AW20" si="62">IF($O$4=40,BP20,IF($O$4=37.5,BP48,IF($O$4=35,BP76,BP20)))</f>
        <v>6821</v>
      </c>
      <c r="AW20" s="13">
        <f t="shared" si="62"/>
        <v>81852</v>
      </c>
      <c r="AX20" s="1"/>
      <c r="AY20" s="1"/>
      <c r="AZ20" s="1"/>
      <c r="BA20" s="1"/>
      <c r="BB20" s="1"/>
      <c r="BC20" s="1"/>
      <c r="BD20" s="1"/>
      <c r="BE20" s="1"/>
      <c r="BF20" s="8">
        <v>18</v>
      </c>
      <c r="BG20" s="18">
        <f t="shared" si="9"/>
        <v>21.271153846153847</v>
      </c>
      <c r="BH20" s="17">
        <v>3687</v>
      </c>
      <c r="BI20" s="19">
        <f t="shared" si="10"/>
        <v>44244</v>
      </c>
      <c r="BJ20" s="83"/>
      <c r="BK20" s="14">
        <f t="shared" si="11"/>
        <v>34.67307692307692</v>
      </c>
      <c r="BL20" s="17">
        <v>6010</v>
      </c>
      <c r="BM20" s="19">
        <f t="shared" si="12"/>
        <v>72120</v>
      </c>
      <c r="BN20" s="83"/>
      <c r="BO20" s="14">
        <f t="shared" si="13"/>
        <v>39.351923076923079</v>
      </c>
      <c r="BP20" s="17">
        <v>6821</v>
      </c>
      <c r="BQ20" s="19">
        <f t="shared" si="14"/>
        <v>81852</v>
      </c>
    </row>
    <row r="21" spans="1:69" ht="6" customHeight="1" thickBot="1" x14ac:dyDescent="0.3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123"/>
      <c r="AA21" s="1"/>
      <c r="AB21" s="1"/>
      <c r="AC21" s="1">
        <v>21</v>
      </c>
      <c r="AD21" s="1"/>
      <c r="AE21" s="1">
        <v>6</v>
      </c>
      <c r="AF21" s="1">
        <v>25</v>
      </c>
      <c r="AG21" s="26" t="e">
        <f>VLOOKUP(E16,AL2:AW28,2,FALSE)</f>
        <v>#N/A</v>
      </c>
      <c r="AH21" s="25" t="e">
        <f>VLOOKUP(E16,AL2:AW28,10,FALSE)</f>
        <v>#N/A</v>
      </c>
      <c r="AI21" s="2"/>
      <c r="AJ21" s="2"/>
      <c r="AK21" s="1"/>
      <c r="AL21" s="3">
        <f t="shared" ref="AL21:AO21" si="63">IF($O$4=40,BF21,IF($O$4=37.5,BF49,IF($O$4=35,BF77,BF21)))</f>
        <v>19</v>
      </c>
      <c r="AM21" s="12">
        <f t="shared" si="63"/>
        <v>22.765384615384615</v>
      </c>
      <c r="AN21" s="13">
        <f t="shared" si="63"/>
        <v>3946</v>
      </c>
      <c r="AO21" s="13">
        <f t="shared" si="63"/>
        <v>47352</v>
      </c>
      <c r="AP21" s="80"/>
      <c r="AQ21" s="12">
        <f t="shared" si="1"/>
        <v>37.107692307692311</v>
      </c>
      <c r="AR21" s="13">
        <f t="shared" ref="AR21:AS21" si="64">IF($O$4=40,BL21,IF($O$4=37.5,BL49,IF($O$4=35,BL77,BL21)))</f>
        <v>6432</v>
      </c>
      <c r="AS21" s="13">
        <f t="shared" si="64"/>
        <v>77184</v>
      </c>
      <c r="AT21" s="80"/>
      <c r="AU21" s="12">
        <f t="shared" si="2"/>
        <v>42.121153846153845</v>
      </c>
      <c r="AV21" s="13">
        <f t="shared" ref="AV21:AW21" si="65">IF($O$4=40,BP21,IF($O$4=37.5,BP49,IF($O$4=35,BP77,BP21)))</f>
        <v>7301</v>
      </c>
      <c r="AW21" s="13">
        <f t="shared" si="65"/>
        <v>87612</v>
      </c>
      <c r="AX21" s="1"/>
      <c r="AY21" s="1"/>
      <c r="AZ21" s="1"/>
      <c r="BA21" s="1"/>
      <c r="BB21" s="1"/>
      <c r="BC21" s="1"/>
      <c r="BD21" s="1"/>
      <c r="BE21" s="1"/>
      <c r="BF21" s="8">
        <v>19</v>
      </c>
      <c r="BG21" s="18">
        <f t="shared" si="9"/>
        <v>22.765384615384615</v>
      </c>
      <c r="BH21" s="17">
        <v>3946</v>
      </c>
      <c r="BI21" s="19">
        <f t="shared" si="10"/>
        <v>47352</v>
      </c>
      <c r="BJ21" s="83"/>
      <c r="BK21" s="14">
        <f t="shared" si="11"/>
        <v>37.107692307692311</v>
      </c>
      <c r="BL21" s="17">
        <v>6432</v>
      </c>
      <c r="BM21" s="19">
        <f t="shared" si="12"/>
        <v>77184</v>
      </c>
      <c r="BN21" s="83"/>
      <c r="BO21" s="14">
        <f t="shared" si="13"/>
        <v>42.121153846153845</v>
      </c>
      <c r="BP21" s="17">
        <v>7301</v>
      </c>
      <c r="BQ21" s="19">
        <f t="shared" si="14"/>
        <v>87612</v>
      </c>
    </row>
    <row r="22" spans="1:69" ht="15.75" customHeight="1" x14ac:dyDescent="0.35">
      <c r="A22" s="119" t="s">
        <v>32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7"/>
      <c r="Z22" s="123"/>
      <c r="AA22" s="1"/>
      <c r="AB22" s="1"/>
      <c r="AC22" s="1">
        <v>22</v>
      </c>
      <c r="AD22" s="1"/>
      <c r="AE22" s="1">
        <v>7</v>
      </c>
      <c r="AF22" s="1">
        <v>25</v>
      </c>
      <c r="AG22" s="24" t="e">
        <f>A19*(1+(H19/100))</f>
        <v>#VALUE!</v>
      </c>
      <c r="AH22" s="27"/>
      <c r="AI22" s="28" t="s">
        <v>30</v>
      </c>
      <c r="AJ22" s="29" t="s">
        <v>31</v>
      </c>
      <c r="AK22" s="1"/>
      <c r="AL22" s="3">
        <f t="shared" ref="AL22:AO22" si="66">IF($O$4=40,BF22,IF($O$4=37.5,BF50,IF($O$4=35,BF78,BF22)))</f>
        <v>20</v>
      </c>
      <c r="AM22" s="12">
        <f t="shared" si="66"/>
        <v>24.363461538461539</v>
      </c>
      <c r="AN22" s="13">
        <f t="shared" si="66"/>
        <v>4223</v>
      </c>
      <c r="AO22" s="13">
        <f t="shared" si="66"/>
        <v>50676</v>
      </c>
      <c r="AP22" s="80"/>
      <c r="AQ22" s="12">
        <f t="shared" si="1"/>
        <v>38.561538461538461</v>
      </c>
      <c r="AR22" s="13">
        <f t="shared" ref="AR22:AS22" si="67">IF($O$4=40,BL22,IF($O$4=37.5,BL50,IF($O$4=35,BL78,BL22)))</f>
        <v>6684</v>
      </c>
      <c r="AS22" s="13">
        <f t="shared" si="67"/>
        <v>80208</v>
      </c>
      <c r="AT22" s="80"/>
      <c r="AU22" s="12">
        <f t="shared" si="2"/>
        <v>45.075000000000003</v>
      </c>
      <c r="AV22" s="13">
        <f t="shared" ref="AV22:AW22" si="68">IF($O$4=40,BP22,IF($O$4=37.5,BP50,IF($O$4=35,BP78,BP22)))</f>
        <v>7813</v>
      </c>
      <c r="AW22" s="13">
        <f t="shared" si="68"/>
        <v>93756</v>
      </c>
      <c r="AX22" s="1"/>
      <c r="AY22" s="1"/>
      <c r="AZ22" s="1"/>
      <c r="BA22" s="1"/>
      <c r="BB22" s="1"/>
      <c r="BC22" s="1"/>
      <c r="BD22" s="1"/>
      <c r="BE22" s="1"/>
      <c r="BF22" s="8">
        <v>20</v>
      </c>
      <c r="BG22" s="18">
        <f t="shared" si="9"/>
        <v>24.363461538461539</v>
      </c>
      <c r="BH22" s="17">
        <v>4223</v>
      </c>
      <c r="BI22" s="19">
        <f t="shared" si="10"/>
        <v>50676</v>
      </c>
      <c r="BJ22" s="83"/>
      <c r="BK22" s="14">
        <f t="shared" si="11"/>
        <v>38.561538461538461</v>
      </c>
      <c r="BL22" s="17">
        <v>6684</v>
      </c>
      <c r="BM22" s="19">
        <f t="shared" si="12"/>
        <v>80208</v>
      </c>
      <c r="BN22" s="83"/>
      <c r="BO22" s="14">
        <f t="shared" si="13"/>
        <v>45.075000000000003</v>
      </c>
      <c r="BP22" s="17">
        <v>7813</v>
      </c>
      <c r="BQ22" s="19">
        <f t="shared" si="14"/>
        <v>93756</v>
      </c>
    </row>
    <row r="23" spans="1:69" ht="15.75" customHeight="1" thickBot="1" x14ac:dyDescent="0.35">
      <c r="A23" s="140" t="s">
        <v>27</v>
      </c>
      <c r="B23" s="73"/>
      <c r="C23" s="73"/>
      <c r="D23" s="73"/>
      <c r="E23" s="73"/>
      <c r="F23" s="73"/>
      <c r="G23" s="74"/>
      <c r="H23" s="139" t="s">
        <v>33</v>
      </c>
      <c r="I23" s="73"/>
      <c r="J23" s="73"/>
      <c r="K23" s="73"/>
      <c r="L23" s="73"/>
      <c r="M23" s="73"/>
      <c r="N23" s="74"/>
      <c r="O23" s="139" t="s">
        <v>34</v>
      </c>
      <c r="P23" s="73"/>
      <c r="Q23" s="73"/>
      <c r="R23" s="73"/>
      <c r="S23" s="74"/>
      <c r="T23" s="139" t="s">
        <v>29</v>
      </c>
      <c r="U23" s="73"/>
      <c r="V23" s="73"/>
      <c r="W23" s="73"/>
      <c r="X23" s="73"/>
      <c r="Y23" s="92"/>
      <c r="Z23" s="123"/>
      <c r="AA23" s="1"/>
      <c r="AB23" s="1"/>
      <c r="AC23" s="1">
        <v>23</v>
      </c>
      <c r="AD23" s="1"/>
      <c r="AE23" s="1">
        <v>8</v>
      </c>
      <c r="AF23" s="1">
        <v>25</v>
      </c>
      <c r="AG23" s="30" t="e">
        <f>IF(AG22&lt;AG21,AG21,IF(AG22&gt;AH21,AH21,AG22))</f>
        <v>#VALUE!</v>
      </c>
      <c r="AH23" s="31"/>
      <c r="AI23" s="32" t="e">
        <f>VLOOKUP(O24,AL2:AW28,2,FALSE)</f>
        <v>#N/A</v>
      </c>
      <c r="AJ23" s="33" t="e">
        <f>VLOOKUP(O24,AL2:AW28,10,FALSE)</f>
        <v>#N/A</v>
      </c>
      <c r="AK23" s="1"/>
      <c r="AL23" s="3">
        <f t="shared" ref="AL23:AO23" si="69">IF($O$4=40,BF23,IF($O$4=37.5,BF51,IF($O$4=35,BF79,BF23)))</f>
        <v>21</v>
      </c>
      <c r="AM23" s="12">
        <f t="shared" si="69"/>
        <v>26.071153846153845</v>
      </c>
      <c r="AN23" s="13">
        <f t="shared" si="69"/>
        <v>4519</v>
      </c>
      <c r="AO23" s="13">
        <f t="shared" si="69"/>
        <v>54228</v>
      </c>
      <c r="AP23" s="80"/>
      <c r="AQ23" s="12">
        <f t="shared" si="1"/>
        <v>42.496153846153845</v>
      </c>
      <c r="AR23" s="13">
        <f t="shared" ref="AR23:AS23" si="70">IF($O$4=40,BL23,IF($O$4=37.5,BL51,IF($O$4=35,BL79,BL23)))</f>
        <v>7366</v>
      </c>
      <c r="AS23" s="13">
        <f t="shared" si="70"/>
        <v>88392</v>
      </c>
      <c r="AT23" s="80"/>
      <c r="AU23" s="12">
        <f t="shared" si="2"/>
        <v>48.236538461538458</v>
      </c>
      <c r="AV23" s="13">
        <f t="shared" ref="AV23:AW23" si="71">IF($O$4=40,BP23,IF($O$4=37.5,BP51,IF($O$4=35,BP79,BP23)))</f>
        <v>8361</v>
      </c>
      <c r="AW23" s="13">
        <f t="shared" si="71"/>
        <v>100332</v>
      </c>
      <c r="AX23" s="1"/>
      <c r="AY23" s="1"/>
      <c r="AZ23" s="1"/>
      <c r="BA23" s="1"/>
      <c r="BB23" s="1"/>
      <c r="BC23" s="1"/>
      <c r="BD23" s="1"/>
      <c r="BE23" s="1"/>
      <c r="BF23" s="8">
        <v>21</v>
      </c>
      <c r="BG23" s="18">
        <f t="shared" si="9"/>
        <v>26.071153846153845</v>
      </c>
      <c r="BH23" s="17">
        <v>4519</v>
      </c>
      <c r="BI23" s="19">
        <f t="shared" si="10"/>
        <v>54228</v>
      </c>
      <c r="BJ23" s="83"/>
      <c r="BK23" s="14">
        <f t="shared" si="11"/>
        <v>42.496153846153845</v>
      </c>
      <c r="BL23" s="17">
        <v>7366</v>
      </c>
      <c r="BM23" s="19">
        <f t="shared" si="12"/>
        <v>88392</v>
      </c>
      <c r="BN23" s="83"/>
      <c r="BO23" s="14">
        <f t="shared" si="13"/>
        <v>48.236538461538458</v>
      </c>
      <c r="BP23" s="17">
        <v>8361</v>
      </c>
      <c r="BQ23" s="19">
        <f t="shared" si="14"/>
        <v>100332</v>
      </c>
    </row>
    <row r="24" spans="1:69" ht="15.75" customHeight="1" x14ac:dyDescent="0.3">
      <c r="A24" s="93" t="str">
        <f>IF(H24=0," ",A12)</f>
        <v xml:space="preserve"> </v>
      </c>
      <c r="B24" s="94"/>
      <c r="C24" s="94"/>
      <c r="D24" s="94"/>
      <c r="E24" s="94"/>
      <c r="F24" s="94"/>
      <c r="G24" s="95"/>
      <c r="H24" s="128"/>
      <c r="I24" s="105"/>
      <c r="J24" s="105"/>
      <c r="K24" s="105"/>
      <c r="L24" s="105"/>
      <c r="M24" s="105"/>
      <c r="N24" s="106"/>
      <c r="O24" s="129"/>
      <c r="P24" s="105"/>
      <c r="Q24" s="105"/>
      <c r="R24" s="105"/>
      <c r="S24" s="106"/>
      <c r="T24" s="125" t="str">
        <f>IF(H24=0," ",(TRUNC(AI25,4)))</f>
        <v xml:space="preserve"> </v>
      </c>
      <c r="U24" s="94"/>
      <c r="V24" s="94"/>
      <c r="W24" s="94"/>
      <c r="X24" s="94"/>
      <c r="Y24" s="112"/>
      <c r="Z24" s="123"/>
      <c r="AA24" s="1"/>
      <c r="AB24" s="1"/>
      <c r="AC24" s="1">
        <v>24</v>
      </c>
      <c r="AD24" s="1"/>
      <c r="AE24" s="1">
        <v>9</v>
      </c>
      <c r="AF24" s="1">
        <v>25</v>
      </c>
      <c r="AG24" s="1"/>
      <c r="AH24" s="2"/>
      <c r="AI24" s="32" t="e">
        <f>(A24*(1+(H24/100)))</f>
        <v>#VALUE!</v>
      </c>
      <c r="AJ24" s="33"/>
      <c r="AK24" s="1"/>
      <c r="AL24" s="3">
        <f t="shared" ref="AL24:AO24" si="72">IF($O$4=40,BF24,IF($O$4=37.5,BF52,IF($O$4=35,BF80,BF24)))</f>
        <v>22</v>
      </c>
      <c r="AM24" s="12">
        <f t="shared" si="72"/>
        <v>27.9</v>
      </c>
      <c r="AN24" s="13">
        <f t="shared" si="72"/>
        <v>4836</v>
      </c>
      <c r="AO24" s="13">
        <f t="shared" si="72"/>
        <v>58032</v>
      </c>
      <c r="AP24" s="80"/>
      <c r="AQ24" s="12">
        <f t="shared" si="1"/>
        <v>45.478846153846156</v>
      </c>
      <c r="AR24" s="13">
        <f t="shared" ref="AR24:AS24" si="73">IF($O$4=40,BL24,IF($O$4=37.5,BL52,IF($O$4=35,BL80,BL24)))</f>
        <v>7883</v>
      </c>
      <c r="AS24" s="13">
        <f t="shared" si="73"/>
        <v>94596</v>
      </c>
      <c r="AT24" s="80"/>
      <c r="AU24" s="12">
        <f t="shared" si="2"/>
        <v>51.617307692307691</v>
      </c>
      <c r="AV24" s="13">
        <f t="shared" ref="AV24:AW24" si="74">IF($O$4=40,BP24,IF($O$4=37.5,BP52,IF($O$4=35,BP80,BP24)))</f>
        <v>8947</v>
      </c>
      <c r="AW24" s="13">
        <f t="shared" si="74"/>
        <v>107364</v>
      </c>
      <c r="AX24" s="1"/>
      <c r="AY24" s="1"/>
      <c r="AZ24" s="1"/>
      <c r="BA24" s="1"/>
      <c r="BB24" s="1"/>
      <c r="BC24" s="1"/>
      <c r="BD24" s="1"/>
      <c r="BE24" s="1"/>
      <c r="BF24" s="8">
        <v>22</v>
      </c>
      <c r="BG24" s="18">
        <f t="shared" si="9"/>
        <v>27.9</v>
      </c>
      <c r="BH24" s="17">
        <v>4836</v>
      </c>
      <c r="BI24" s="19">
        <f t="shared" si="10"/>
        <v>58032</v>
      </c>
      <c r="BJ24" s="83"/>
      <c r="BK24" s="14">
        <f t="shared" si="11"/>
        <v>45.478846153846156</v>
      </c>
      <c r="BL24" s="34">
        <v>7883</v>
      </c>
      <c r="BM24" s="19">
        <f t="shared" si="12"/>
        <v>94596</v>
      </c>
      <c r="BN24" s="83"/>
      <c r="BO24" s="14">
        <f t="shared" si="13"/>
        <v>51.617307692307691</v>
      </c>
      <c r="BP24" s="34">
        <v>8947</v>
      </c>
      <c r="BQ24" s="19">
        <f t="shared" si="14"/>
        <v>107364</v>
      </c>
    </row>
    <row r="25" spans="1:69" ht="15.75" customHeight="1" thickBot="1" x14ac:dyDescent="0.35">
      <c r="A25" s="96"/>
      <c r="B25" s="97"/>
      <c r="C25" s="97"/>
      <c r="D25" s="97"/>
      <c r="E25" s="97"/>
      <c r="F25" s="97"/>
      <c r="G25" s="98"/>
      <c r="H25" s="107"/>
      <c r="I25" s="108"/>
      <c r="J25" s="108"/>
      <c r="K25" s="108"/>
      <c r="L25" s="108"/>
      <c r="M25" s="108"/>
      <c r="N25" s="109"/>
      <c r="O25" s="107"/>
      <c r="P25" s="108"/>
      <c r="Q25" s="108"/>
      <c r="R25" s="108"/>
      <c r="S25" s="109"/>
      <c r="T25" s="126"/>
      <c r="U25" s="97"/>
      <c r="V25" s="97"/>
      <c r="W25" s="97"/>
      <c r="X25" s="97"/>
      <c r="Y25" s="113"/>
      <c r="Z25" s="123"/>
      <c r="AA25" s="1"/>
      <c r="AB25" s="1"/>
      <c r="AC25" s="1">
        <v>25</v>
      </c>
      <c r="AD25" s="1"/>
      <c r="AE25" s="1">
        <v>10</v>
      </c>
      <c r="AF25" s="1">
        <v>25</v>
      </c>
      <c r="AG25" s="1"/>
      <c r="AH25" s="2"/>
      <c r="AI25" s="35" t="e">
        <f>IF(AI24&lt;AI23,AI23,IF(AI24&gt;AJ23,AJ23,AI24))</f>
        <v>#VALUE!</v>
      </c>
      <c r="AJ25" s="36"/>
      <c r="AK25" s="1"/>
      <c r="AL25" s="3">
        <f t="shared" ref="AL25:AO25" si="75">IF($O$4=40,BF25,IF($O$4=37.5,BF53,IF($O$4=35,BF81,BF25)))</f>
        <v>23</v>
      </c>
      <c r="AM25" s="12">
        <f t="shared" si="75"/>
        <v>29.85576923076923</v>
      </c>
      <c r="AN25" s="13">
        <f t="shared" si="75"/>
        <v>5175</v>
      </c>
      <c r="AO25" s="13">
        <f t="shared" si="75"/>
        <v>62100</v>
      </c>
      <c r="AP25" s="80"/>
      <c r="AQ25" s="12">
        <f t="shared" si="1"/>
        <v>48.669230769230772</v>
      </c>
      <c r="AR25" s="13">
        <f t="shared" ref="AR25:AS25" si="76">IF($O$4=40,BL25,IF($O$4=37.5,BL53,IF($O$4=35,BL81,BL25)))</f>
        <v>8436</v>
      </c>
      <c r="AS25" s="13">
        <f t="shared" si="76"/>
        <v>101232</v>
      </c>
      <c r="AT25" s="80"/>
      <c r="AU25" s="12">
        <f t="shared" si="2"/>
        <v>55.234615384615381</v>
      </c>
      <c r="AV25" s="13">
        <f t="shared" ref="AV25:AW25" si="77">IF($O$4=40,BP25,IF($O$4=37.5,BP53,IF($O$4=35,BP81,BP25)))</f>
        <v>9574</v>
      </c>
      <c r="AW25" s="13">
        <f t="shared" si="77"/>
        <v>114888</v>
      </c>
      <c r="AX25" s="1"/>
      <c r="AY25" s="1"/>
      <c r="AZ25" s="1"/>
      <c r="BA25" s="1"/>
      <c r="BB25" s="1"/>
      <c r="BC25" s="1"/>
      <c r="BD25" s="1"/>
      <c r="BE25" s="1"/>
      <c r="BF25" s="8">
        <v>23</v>
      </c>
      <c r="BG25" s="18">
        <f t="shared" si="9"/>
        <v>29.85576923076923</v>
      </c>
      <c r="BH25" s="17">
        <v>5175</v>
      </c>
      <c r="BI25" s="19">
        <f t="shared" si="10"/>
        <v>62100</v>
      </c>
      <c r="BJ25" s="83"/>
      <c r="BK25" s="37">
        <f t="shared" si="11"/>
        <v>48.669230769230772</v>
      </c>
      <c r="BL25" s="38">
        <v>8436</v>
      </c>
      <c r="BM25" s="39">
        <f t="shared" si="12"/>
        <v>101232</v>
      </c>
      <c r="BN25" s="83"/>
      <c r="BO25" s="37">
        <f t="shared" si="13"/>
        <v>55.234615384615381</v>
      </c>
      <c r="BP25" s="38">
        <v>9574</v>
      </c>
      <c r="BQ25" s="39">
        <f t="shared" si="14"/>
        <v>114888</v>
      </c>
    </row>
    <row r="26" spans="1:69" ht="6" customHeight="1" thickBot="1" x14ac:dyDescent="0.3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123"/>
      <c r="AA26" s="1"/>
      <c r="AB26" s="1"/>
      <c r="AC26" s="1">
        <v>26</v>
      </c>
      <c r="AD26" s="1"/>
      <c r="AE26" s="1">
        <v>11</v>
      </c>
      <c r="AF26" s="1">
        <v>25</v>
      </c>
      <c r="AG26" s="1"/>
      <c r="AH26" s="2"/>
      <c r="AI26" s="2"/>
      <c r="AJ26" s="2"/>
      <c r="AK26" s="1"/>
      <c r="AL26" s="3">
        <f t="shared" ref="AL26:AO26" si="78">IF($O$4=40,BF26,IF($O$4=37.5,BF54,IF($O$4=35,BF82,BF26)))</f>
        <v>24</v>
      </c>
      <c r="AM26" s="12">
        <f t="shared" si="78"/>
        <v>31.944230769230771</v>
      </c>
      <c r="AN26" s="13">
        <f t="shared" si="78"/>
        <v>5537</v>
      </c>
      <c r="AO26" s="13">
        <f t="shared" si="78"/>
        <v>66444</v>
      </c>
      <c r="AP26" s="80"/>
      <c r="AQ26" s="12">
        <f t="shared" si="1"/>
        <v>52.07884615384615</v>
      </c>
      <c r="AR26" s="13">
        <f t="shared" ref="AR26:AS26" si="79">IF($O$4=40,BL26,IF($O$4=37.5,BL54,IF($O$4=35,BL82,BL26)))</f>
        <v>9027</v>
      </c>
      <c r="AS26" s="13">
        <f t="shared" si="79"/>
        <v>108324</v>
      </c>
      <c r="AT26" s="80"/>
      <c r="AU26" s="12">
        <f t="shared" si="2"/>
        <v>59.1</v>
      </c>
      <c r="AV26" s="13">
        <f t="shared" ref="AV26:AW26" si="80">IF($O$4=40,BP26,IF($O$4=37.5,BP54,IF($O$4=35,BP82,BP26)))</f>
        <v>10244</v>
      </c>
      <c r="AW26" s="13">
        <f t="shared" si="80"/>
        <v>122928</v>
      </c>
      <c r="AX26" s="1"/>
      <c r="AY26" s="1"/>
      <c r="AZ26" s="1"/>
      <c r="BA26" s="1"/>
      <c r="BB26" s="1"/>
      <c r="BC26" s="1"/>
      <c r="BD26" s="1"/>
      <c r="BE26" s="1"/>
      <c r="BF26" s="8">
        <v>24</v>
      </c>
      <c r="BG26" s="18">
        <f t="shared" si="9"/>
        <v>31.944230769230771</v>
      </c>
      <c r="BH26" s="17">
        <v>5537</v>
      </c>
      <c r="BI26" s="19">
        <f t="shared" si="10"/>
        <v>66444</v>
      </c>
      <c r="BJ26" s="83"/>
      <c r="BK26" s="14">
        <f t="shared" si="11"/>
        <v>52.07884615384615</v>
      </c>
      <c r="BL26" s="40">
        <v>9027</v>
      </c>
      <c r="BM26" s="19">
        <f t="shared" si="12"/>
        <v>108324</v>
      </c>
      <c r="BN26" s="83"/>
      <c r="BO26" s="14">
        <f t="shared" si="13"/>
        <v>59.1</v>
      </c>
      <c r="BP26" s="40">
        <v>10244</v>
      </c>
      <c r="BQ26" s="19">
        <f t="shared" si="14"/>
        <v>122928</v>
      </c>
    </row>
    <row r="27" spans="1:69" ht="15.75" customHeight="1" x14ac:dyDescent="0.35">
      <c r="A27" s="119" t="s">
        <v>35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7"/>
      <c r="Z27" s="123"/>
      <c r="AA27" s="1"/>
      <c r="AB27" s="20">
        <f>IF(A12=" ",0,A12)</f>
        <v>0</v>
      </c>
      <c r="AC27" s="1"/>
      <c r="AD27" s="1"/>
      <c r="AE27" s="1">
        <v>12</v>
      </c>
      <c r="AF27" s="1">
        <v>25</v>
      </c>
      <c r="AG27" s="1"/>
      <c r="AH27" s="2"/>
      <c r="AI27" s="2"/>
      <c r="AJ27" s="2"/>
      <c r="AK27" s="1"/>
      <c r="AL27" s="3">
        <f t="shared" ref="AL27:AO27" si="81">IF($O$4=40,BF27,IF($O$4=37.5,BF55,IF($O$4=35,BF83,BF27)))</f>
        <v>25</v>
      </c>
      <c r="AM27" s="12">
        <f t="shared" si="81"/>
        <v>34.182692307692307</v>
      </c>
      <c r="AN27" s="13">
        <f t="shared" si="81"/>
        <v>5925</v>
      </c>
      <c r="AO27" s="13">
        <f t="shared" si="81"/>
        <v>71100</v>
      </c>
      <c r="AP27" s="80"/>
      <c r="AQ27" s="12">
        <f t="shared" si="1"/>
        <v>55.719230769230769</v>
      </c>
      <c r="AR27" s="13">
        <f t="shared" ref="AR27:AS27" si="82">IF($O$4=40,BL27,IF($O$4=37.5,BL55,IF($O$4=35,BL83,BL27)))</f>
        <v>9658</v>
      </c>
      <c r="AS27" s="13">
        <f t="shared" si="82"/>
        <v>115896</v>
      </c>
      <c r="AT27" s="80"/>
      <c r="AU27" s="12">
        <f t="shared" si="2"/>
        <v>63.236538461538458</v>
      </c>
      <c r="AV27" s="13">
        <f t="shared" ref="AV27:AW27" si="83">IF($O$4=40,BP27,IF($O$4=37.5,BP55,IF($O$4=35,BP83,BP27)))</f>
        <v>10961</v>
      </c>
      <c r="AW27" s="13">
        <f t="shared" si="83"/>
        <v>131532</v>
      </c>
      <c r="AX27" s="1"/>
      <c r="AY27" s="1"/>
      <c r="AZ27" s="1"/>
      <c r="BA27" s="1"/>
      <c r="BB27" s="1"/>
      <c r="BC27" s="1"/>
      <c r="BD27" s="1"/>
      <c r="BE27" s="1"/>
      <c r="BF27" s="8">
        <v>25</v>
      </c>
      <c r="BG27" s="18">
        <f t="shared" si="9"/>
        <v>34.182692307692307</v>
      </c>
      <c r="BH27" s="17">
        <v>5925</v>
      </c>
      <c r="BI27" s="19">
        <f t="shared" si="10"/>
        <v>71100</v>
      </c>
      <c r="BJ27" s="83"/>
      <c r="BK27" s="14">
        <f t="shared" si="11"/>
        <v>55.719230769230769</v>
      </c>
      <c r="BL27" s="17">
        <v>9658</v>
      </c>
      <c r="BM27" s="19">
        <f t="shared" si="12"/>
        <v>115896</v>
      </c>
      <c r="BN27" s="83"/>
      <c r="BO27" s="14">
        <f t="shared" si="13"/>
        <v>63.236538461538458</v>
      </c>
      <c r="BP27" s="17">
        <v>10961</v>
      </c>
      <c r="BQ27" s="19">
        <f t="shared" si="14"/>
        <v>131532</v>
      </c>
    </row>
    <row r="28" spans="1:69" ht="15.75" customHeight="1" x14ac:dyDescent="0.3">
      <c r="A28" s="72" t="s">
        <v>27</v>
      </c>
      <c r="B28" s="73"/>
      <c r="C28" s="73"/>
      <c r="D28" s="73"/>
      <c r="E28" s="73"/>
      <c r="F28" s="73"/>
      <c r="G28" s="74"/>
      <c r="H28" s="75" t="s">
        <v>36</v>
      </c>
      <c r="I28" s="73"/>
      <c r="J28" s="73"/>
      <c r="K28" s="73"/>
      <c r="L28" s="73"/>
      <c r="M28" s="73"/>
      <c r="N28" s="74"/>
      <c r="O28" s="75" t="s">
        <v>37</v>
      </c>
      <c r="P28" s="73"/>
      <c r="Q28" s="73"/>
      <c r="R28" s="73"/>
      <c r="S28" s="74"/>
      <c r="T28" s="75" t="s">
        <v>29</v>
      </c>
      <c r="U28" s="73"/>
      <c r="V28" s="73"/>
      <c r="W28" s="73"/>
      <c r="X28" s="73"/>
      <c r="Y28" s="92"/>
      <c r="Z28" s="123"/>
      <c r="AA28" s="1"/>
      <c r="AB28" s="1">
        <f>IF(Q19=" ",0,Q19)</f>
        <v>0</v>
      </c>
      <c r="AC28" s="1"/>
      <c r="AD28" s="1"/>
      <c r="AE28" s="1">
        <v>13</v>
      </c>
      <c r="AF28" s="1">
        <v>25</v>
      </c>
      <c r="AG28" s="1"/>
      <c r="AH28" s="2"/>
      <c r="AI28" s="2"/>
      <c r="AJ28" s="2"/>
      <c r="AK28" s="1"/>
      <c r="AL28" s="3">
        <f t="shared" ref="AL28:AO28" si="84">IF($O$4=40,BF28,IF($O$4=37.5,BF56,IF($O$4=35,BF84,BF28)))</f>
        <v>26</v>
      </c>
      <c r="AM28" s="12">
        <f t="shared" si="84"/>
        <v>36.57692307692308</v>
      </c>
      <c r="AN28" s="13">
        <f t="shared" si="84"/>
        <v>6340</v>
      </c>
      <c r="AO28" s="13">
        <f t="shared" si="84"/>
        <v>76080</v>
      </c>
      <c r="AP28" s="81"/>
      <c r="AQ28" s="12">
        <f t="shared" si="1"/>
        <v>59.619230769230768</v>
      </c>
      <c r="AR28" s="13">
        <f t="shared" ref="AR28:AS28" si="85">IF($O$4=40,BL28,IF($O$4=37.5,BL56,IF($O$4=35,BL84,BL28)))</f>
        <v>10334</v>
      </c>
      <c r="AS28" s="13">
        <f t="shared" si="85"/>
        <v>124008</v>
      </c>
      <c r="AT28" s="81"/>
      <c r="AU28" s="12">
        <f t="shared" si="2"/>
        <v>67.667307692307688</v>
      </c>
      <c r="AV28" s="13">
        <f t="shared" ref="AV28:AW28" si="86">IF($O$4=40,BP28,IF($O$4=37.5,BP56,IF($O$4=35,BP84,BP28)))</f>
        <v>11729</v>
      </c>
      <c r="AW28" s="13">
        <f t="shared" si="86"/>
        <v>140748</v>
      </c>
      <c r="AX28" s="1"/>
      <c r="AY28" s="1"/>
      <c r="AZ28" s="1"/>
      <c r="BA28" s="1"/>
      <c r="BB28" s="1"/>
      <c r="BC28" s="1"/>
      <c r="BD28" s="1"/>
      <c r="BE28" s="1"/>
      <c r="BF28" s="41">
        <v>26</v>
      </c>
      <c r="BG28" s="42">
        <f t="shared" si="9"/>
        <v>36.57692307692308</v>
      </c>
      <c r="BH28" s="43">
        <v>6340</v>
      </c>
      <c r="BI28" s="44">
        <f t="shared" si="10"/>
        <v>76080</v>
      </c>
      <c r="BJ28" s="84"/>
      <c r="BK28" s="9">
        <f t="shared" si="11"/>
        <v>59.619230769230768</v>
      </c>
      <c r="BL28" s="43">
        <v>10334</v>
      </c>
      <c r="BM28" s="44">
        <f t="shared" si="12"/>
        <v>124008</v>
      </c>
      <c r="BN28" s="84"/>
      <c r="BO28" s="9">
        <f t="shared" si="13"/>
        <v>67.667307692307688</v>
      </c>
      <c r="BP28" s="43">
        <v>11729</v>
      </c>
      <c r="BQ28" s="44">
        <f t="shared" si="14"/>
        <v>140748</v>
      </c>
    </row>
    <row r="29" spans="1:69" ht="15.75" customHeight="1" x14ac:dyDescent="0.35">
      <c r="A29" s="93" t="str">
        <f>IF(H29=0," ",A12)</f>
        <v xml:space="preserve"> </v>
      </c>
      <c r="B29" s="94"/>
      <c r="C29" s="94"/>
      <c r="D29" s="94"/>
      <c r="E29" s="94"/>
      <c r="F29" s="94"/>
      <c r="G29" s="95"/>
      <c r="H29" s="128"/>
      <c r="I29" s="105"/>
      <c r="J29" s="105"/>
      <c r="K29" s="105"/>
      <c r="L29" s="105"/>
      <c r="M29" s="105"/>
      <c r="N29" s="106"/>
      <c r="O29" s="129"/>
      <c r="P29" s="105"/>
      <c r="Q29" s="105"/>
      <c r="R29" s="105"/>
      <c r="S29" s="106"/>
      <c r="T29" s="125" t="str">
        <f>IF(H29=0," ",TRUNC(AH33,4))</f>
        <v xml:space="preserve"> </v>
      </c>
      <c r="U29" s="94"/>
      <c r="V29" s="94"/>
      <c r="W29" s="94"/>
      <c r="X29" s="94"/>
      <c r="Y29" s="112"/>
      <c r="Z29" s="123"/>
      <c r="AA29" s="1"/>
      <c r="AB29" s="1">
        <f>IF(T24=" ",0,T24)</f>
        <v>0</v>
      </c>
      <c r="AC29" s="1"/>
      <c r="AD29" s="1"/>
      <c r="AE29" s="1">
        <v>14</v>
      </c>
      <c r="AF29" s="1">
        <v>25</v>
      </c>
      <c r="AG29" s="1"/>
      <c r="AH29" s="2" t="s">
        <v>38</v>
      </c>
      <c r="AI29" s="2" t="s">
        <v>39</v>
      </c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51" t="s">
        <v>40</v>
      </c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3"/>
    </row>
    <row r="30" spans="1:69" ht="19.5" customHeight="1" x14ac:dyDescent="0.3">
      <c r="A30" s="96"/>
      <c r="B30" s="97"/>
      <c r="C30" s="97"/>
      <c r="D30" s="97"/>
      <c r="E30" s="97"/>
      <c r="F30" s="97"/>
      <c r="G30" s="98"/>
      <c r="H30" s="107"/>
      <c r="I30" s="108"/>
      <c r="J30" s="108"/>
      <c r="K30" s="108"/>
      <c r="L30" s="108"/>
      <c r="M30" s="108"/>
      <c r="N30" s="109"/>
      <c r="O30" s="107"/>
      <c r="P30" s="108"/>
      <c r="Q30" s="108"/>
      <c r="R30" s="108"/>
      <c r="S30" s="109"/>
      <c r="T30" s="126"/>
      <c r="U30" s="97"/>
      <c r="V30" s="97"/>
      <c r="W30" s="97"/>
      <c r="X30" s="97"/>
      <c r="Y30" s="113"/>
      <c r="Z30" s="123"/>
      <c r="AA30" s="1"/>
      <c r="AB30" s="1">
        <f>IF(T29=" ",0,T29)</f>
        <v>0</v>
      </c>
      <c r="AC30" s="1"/>
      <c r="AD30" s="1"/>
      <c r="AE30" s="1">
        <v>15</v>
      </c>
      <c r="AF30" s="1">
        <v>25</v>
      </c>
      <c r="AG30" s="45" t="e">
        <f>(A29/T29)-1</f>
        <v>#VALUE!</v>
      </c>
      <c r="AH30" s="2" t="e">
        <f>VLOOKUP(O29,AL2:AW28,2,FALSE)</f>
        <v>#N/A</v>
      </c>
      <c r="AI30" s="2" t="e">
        <f>VLOOKUP(O29,AL2:AW28,10,FALSE)</f>
        <v>#N/A</v>
      </c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"/>
      <c r="BG30" s="54" t="s">
        <v>3</v>
      </c>
      <c r="BH30" s="52"/>
      <c r="BI30" s="53"/>
      <c r="BJ30" s="82"/>
      <c r="BK30" s="54" t="s">
        <v>4</v>
      </c>
      <c r="BL30" s="52"/>
      <c r="BM30" s="53"/>
      <c r="BN30" s="82"/>
      <c r="BO30" s="54" t="s">
        <v>5</v>
      </c>
      <c r="BP30" s="52"/>
      <c r="BQ30" s="53"/>
    </row>
    <row r="31" spans="1:69" ht="6.75" customHeight="1" x14ac:dyDescent="0.3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0"/>
      <c r="Z31" s="123"/>
      <c r="AA31" s="1"/>
      <c r="AB31" s="1"/>
      <c r="AC31" s="1"/>
      <c r="AD31" s="1"/>
      <c r="AE31" s="1"/>
      <c r="AF31" s="1"/>
      <c r="AG31" s="1">
        <f>((100-H29)/100)</f>
        <v>1</v>
      </c>
      <c r="AH31" s="2" t="e">
        <f>(A29/100)*H29</f>
        <v>#VALUE!</v>
      </c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8" t="s">
        <v>9</v>
      </c>
      <c r="BG31" s="9" t="s">
        <v>10</v>
      </c>
      <c r="BH31" s="10" t="s">
        <v>11</v>
      </c>
      <c r="BI31" s="11" t="s">
        <v>12</v>
      </c>
      <c r="BJ31" s="83"/>
      <c r="BK31" s="9" t="s">
        <v>10</v>
      </c>
      <c r="BL31" s="10" t="s">
        <v>11</v>
      </c>
      <c r="BM31" s="11" t="s">
        <v>12</v>
      </c>
      <c r="BN31" s="83"/>
      <c r="BO31" s="9" t="s">
        <v>10</v>
      </c>
      <c r="BP31" s="10" t="s">
        <v>11</v>
      </c>
      <c r="BQ31" s="11" t="s">
        <v>12</v>
      </c>
    </row>
    <row r="32" spans="1:69" ht="15.75" customHeight="1" x14ac:dyDescent="0.3">
      <c r="A32" s="130" t="s">
        <v>41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  <c r="Z32" s="123"/>
      <c r="AA32" s="1"/>
      <c r="AB32" s="1"/>
      <c r="AC32" s="1"/>
      <c r="AD32" s="1"/>
      <c r="AE32" s="1"/>
      <c r="AF32" s="1"/>
      <c r="AG32" s="46" t="e">
        <f>A29*AG31</f>
        <v>#VALUE!</v>
      </c>
      <c r="AH32" s="5" t="e">
        <f>A29-AH31</f>
        <v>#VALUE!</v>
      </c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8">
        <v>2</v>
      </c>
      <c r="BG32" s="14">
        <f t="shared" ref="BG32:BG56" si="87">BI32/1950</f>
        <v>9.5138461538461545</v>
      </c>
      <c r="BH32" s="16">
        <f t="shared" ref="BH32:BI32" si="88">BH4</f>
        <v>1546</v>
      </c>
      <c r="BI32" s="16">
        <f t="shared" si="88"/>
        <v>18552</v>
      </c>
      <c r="BJ32" s="83"/>
      <c r="BK32" s="14">
        <f t="shared" ref="BK32:BK56" si="89">BM32/1950</f>
        <v>15.507692307692308</v>
      </c>
      <c r="BL32" s="16">
        <f t="shared" ref="BL32:BM32" si="90">BL4</f>
        <v>2520</v>
      </c>
      <c r="BM32" s="16">
        <f t="shared" si="90"/>
        <v>30240</v>
      </c>
      <c r="BN32" s="83"/>
      <c r="BO32" s="14">
        <f t="shared" ref="BO32:BO56" si="91">BQ32/1950</f>
        <v>17.606153846153845</v>
      </c>
      <c r="BP32" s="16">
        <f t="shared" ref="BP32:BQ32" si="92">BP4</f>
        <v>2861</v>
      </c>
      <c r="BQ32" s="16">
        <f t="shared" si="92"/>
        <v>34332</v>
      </c>
    </row>
    <row r="33" spans="1:69" ht="15.75" customHeight="1" x14ac:dyDescent="0.3">
      <c r="A33" s="72" t="s">
        <v>21</v>
      </c>
      <c r="B33" s="73"/>
      <c r="C33" s="73"/>
      <c r="D33" s="73"/>
      <c r="E33" s="73"/>
      <c r="F33" s="74"/>
      <c r="G33" s="75" t="str">
        <f>IF(E16=0," ",IF(Q19=(TRUNC(AG21,4)),"Raised to minimum for new pay grade",IF(Q19=(TRUNC(AH21,4)),"Maximum pay reached for pay grade"," ")))</f>
        <v xml:space="preserve"> 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92"/>
      <c r="Z33" s="123"/>
      <c r="AA33" s="1"/>
      <c r="AB33" s="1"/>
      <c r="AC33" s="1"/>
      <c r="AD33" s="1"/>
      <c r="AE33" s="1"/>
      <c r="AF33" s="1"/>
      <c r="AG33" s="45"/>
      <c r="AH33" s="2" t="e">
        <f>IF(AH32&lt;AH30,AH30,IF(AH32&gt;AI30,AI30,AH32))</f>
        <v>#VALUE!</v>
      </c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8">
        <v>3</v>
      </c>
      <c r="BG33" s="14">
        <f t="shared" si="87"/>
        <v>9.9938461538461532</v>
      </c>
      <c r="BH33" s="16">
        <f t="shared" ref="BH33:BI33" si="93">BH5</f>
        <v>1624</v>
      </c>
      <c r="BI33" s="16">
        <f t="shared" si="93"/>
        <v>19488</v>
      </c>
      <c r="BJ33" s="83"/>
      <c r="BK33" s="14">
        <f t="shared" si="89"/>
        <v>16.295384615384616</v>
      </c>
      <c r="BL33" s="16">
        <f t="shared" ref="BL33:BM33" si="94">BL5</f>
        <v>2648</v>
      </c>
      <c r="BM33" s="16">
        <f t="shared" si="94"/>
        <v>31776</v>
      </c>
      <c r="BN33" s="83"/>
      <c r="BO33" s="14">
        <f t="shared" si="91"/>
        <v>18.492307692307691</v>
      </c>
      <c r="BP33" s="16">
        <f t="shared" ref="BP33:BQ33" si="95">BP5</f>
        <v>3005</v>
      </c>
      <c r="BQ33" s="16">
        <f t="shared" si="95"/>
        <v>36060</v>
      </c>
    </row>
    <row r="34" spans="1:69" ht="15.75" customHeight="1" x14ac:dyDescent="0.3">
      <c r="A34" s="72" t="s">
        <v>32</v>
      </c>
      <c r="B34" s="73"/>
      <c r="C34" s="73"/>
      <c r="D34" s="73"/>
      <c r="E34" s="73"/>
      <c r="F34" s="74"/>
      <c r="G34" s="75" t="str">
        <f>IF(H24=0," ",IF(T24=(TRUNC(AI23,4)),"Employee brought to minimum for the pay grade",IF(T24=(TRUNC(AJ23,4)),"Employee has reached the maximum for the pay grade",IF(H24&gt;25,"Pay Plan Policy violation,increase above 25%. Explain reason below:"," "))))</f>
        <v xml:space="preserve"> 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92"/>
      <c r="Z34" s="123"/>
      <c r="AA34" s="1"/>
      <c r="AB34" s="1"/>
      <c r="AC34" s="1"/>
      <c r="AD34" s="1"/>
      <c r="AE34" s="1"/>
      <c r="AF34" s="1"/>
      <c r="AG34" s="46" t="e">
        <f>T29/A29</f>
        <v>#VALUE!</v>
      </c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8">
        <v>4</v>
      </c>
      <c r="BG34" s="14">
        <f t="shared" si="87"/>
        <v>10.498461538461539</v>
      </c>
      <c r="BH34" s="16">
        <f t="shared" ref="BH34:BI34" si="96">BH6</f>
        <v>1706</v>
      </c>
      <c r="BI34" s="16">
        <f t="shared" si="96"/>
        <v>20472</v>
      </c>
      <c r="BJ34" s="83"/>
      <c r="BK34" s="14">
        <f t="shared" si="89"/>
        <v>17.113846153846154</v>
      </c>
      <c r="BL34" s="16">
        <f t="shared" ref="BL34:BM34" si="97">BL6</f>
        <v>2781</v>
      </c>
      <c r="BM34" s="16">
        <f t="shared" si="97"/>
        <v>33372</v>
      </c>
      <c r="BN34" s="83"/>
      <c r="BO34" s="14">
        <f t="shared" si="91"/>
        <v>19.427692307692308</v>
      </c>
      <c r="BP34" s="16">
        <f t="shared" ref="BP34:BQ34" si="98">BP6</f>
        <v>3157</v>
      </c>
      <c r="BQ34" s="16">
        <f t="shared" si="98"/>
        <v>37884</v>
      </c>
    </row>
    <row r="35" spans="1:69" ht="15.75" customHeight="1" x14ac:dyDescent="0.3">
      <c r="A35" s="85" t="s">
        <v>35</v>
      </c>
      <c r="B35" s="86"/>
      <c r="C35" s="86"/>
      <c r="D35" s="86"/>
      <c r="E35" s="86"/>
      <c r="F35" s="87"/>
      <c r="G35" s="154" t="str">
        <f>IF(H29=0," ",IF(T29=(TRUNC(AH30,4)),CONCATENATE("Minimum for pay grade reached, actual decrease rate is ",(TRUNC(AG35,3)),"% "),IF(T29=(TRUNC(AI30,4)),"Employee's decrease would have been above the maximum for the pay grade, employee put to maximum"," ")))</f>
        <v xml:space="preserve"> 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155"/>
      <c r="Z35" s="123"/>
      <c r="AA35" s="1"/>
      <c r="AB35" s="1"/>
      <c r="AC35" s="1"/>
      <c r="AD35" s="1"/>
      <c r="AE35" s="1"/>
      <c r="AF35" s="1"/>
      <c r="AG35" s="46" t="e">
        <f>(1-AG34)*100</f>
        <v>#VALUE!</v>
      </c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8">
        <v>5</v>
      </c>
      <c r="BG35" s="14">
        <f t="shared" si="87"/>
        <v>11.027692307692307</v>
      </c>
      <c r="BH35" s="16">
        <f t="shared" ref="BH35:BI35" si="99">BH7</f>
        <v>1792</v>
      </c>
      <c r="BI35" s="16">
        <f t="shared" si="99"/>
        <v>21504</v>
      </c>
      <c r="BJ35" s="83"/>
      <c r="BK35" s="14">
        <f t="shared" si="89"/>
        <v>17.975384615384616</v>
      </c>
      <c r="BL35" s="16">
        <f t="shared" ref="BL35:BM35" si="100">BL7</f>
        <v>2921</v>
      </c>
      <c r="BM35" s="16">
        <f t="shared" si="100"/>
        <v>35052</v>
      </c>
      <c r="BN35" s="83"/>
      <c r="BO35" s="14">
        <f t="shared" si="91"/>
        <v>20.406153846153845</v>
      </c>
      <c r="BP35" s="16">
        <f t="shared" ref="BP35:BQ35" si="101">BP7</f>
        <v>3316</v>
      </c>
      <c r="BQ35" s="16">
        <f t="shared" si="101"/>
        <v>39792</v>
      </c>
    </row>
    <row r="36" spans="1:69" ht="6" customHeight="1" x14ac:dyDescent="0.3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123"/>
      <c r="AA36" s="1"/>
      <c r="AB36" s="1"/>
      <c r="AC36" s="1"/>
      <c r="AD36" s="1"/>
      <c r="AE36" s="1"/>
      <c r="AF36" s="1"/>
      <c r="AG36" s="1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8">
        <v>6</v>
      </c>
      <c r="BG36" s="14">
        <f t="shared" si="87"/>
        <v>11.581538461538461</v>
      </c>
      <c r="BH36" s="16">
        <f t="shared" ref="BH36:BI36" si="102">BH8</f>
        <v>1882</v>
      </c>
      <c r="BI36" s="16">
        <f t="shared" si="102"/>
        <v>22584</v>
      </c>
      <c r="BJ36" s="83"/>
      <c r="BK36" s="14">
        <f t="shared" si="89"/>
        <v>18.88</v>
      </c>
      <c r="BL36" s="16">
        <f t="shared" ref="BL36:BM36" si="103">BL8</f>
        <v>3068</v>
      </c>
      <c r="BM36" s="16">
        <f t="shared" si="103"/>
        <v>36816</v>
      </c>
      <c r="BN36" s="83"/>
      <c r="BO36" s="14">
        <f t="shared" si="91"/>
        <v>21.427692307692308</v>
      </c>
      <c r="BP36" s="16">
        <f t="shared" ref="BP36:BQ36" si="104">BP8</f>
        <v>3482</v>
      </c>
      <c r="BQ36" s="16">
        <f t="shared" si="104"/>
        <v>41784</v>
      </c>
    </row>
    <row r="37" spans="1:69" ht="18.75" x14ac:dyDescent="0.3">
      <c r="A37" s="130" t="s">
        <v>42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7"/>
      <c r="Z37" s="123"/>
      <c r="AA37" s="1"/>
      <c r="AB37" s="1" t="str">
        <f>IF(AB30&gt;0,AB30,IF(AB29&gt;0,AB29,IF(AB28&gt;0,AB28,IF(AB27&gt;0,AB27," "))))</f>
        <v xml:space="preserve"> </v>
      </c>
      <c r="AC37" s="1"/>
      <c r="AD37" s="1">
        <f>IF(W16&gt;0,W16,IF(V8&gt;0,V8,1))</f>
        <v>1</v>
      </c>
      <c r="AE37" s="1"/>
      <c r="AF37" s="1"/>
      <c r="AG37" s="1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8">
        <v>7</v>
      </c>
      <c r="BG37" s="14">
        <f t="shared" si="87"/>
        <v>12.166153846153847</v>
      </c>
      <c r="BH37" s="16">
        <f t="shared" ref="BH37:BI37" si="105">BH9</f>
        <v>1977</v>
      </c>
      <c r="BI37" s="16">
        <f t="shared" si="105"/>
        <v>23724</v>
      </c>
      <c r="BJ37" s="83"/>
      <c r="BK37" s="14">
        <f t="shared" si="89"/>
        <v>19.833846153846153</v>
      </c>
      <c r="BL37" s="16">
        <f t="shared" ref="BL37:BM37" si="106">BL9</f>
        <v>3223</v>
      </c>
      <c r="BM37" s="16">
        <f t="shared" si="106"/>
        <v>38676</v>
      </c>
      <c r="BN37" s="83"/>
      <c r="BO37" s="14">
        <f t="shared" si="91"/>
        <v>22.510769230769231</v>
      </c>
      <c r="BP37" s="16">
        <f t="shared" ref="BP37:BQ37" si="107">BP9</f>
        <v>3658</v>
      </c>
      <c r="BQ37" s="16">
        <f t="shared" si="107"/>
        <v>43896</v>
      </c>
    </row>
    <row r="38" spans="1:69" ht="15.75" customHeight="1" x14ac:dyDescent="0.3">
      <c r="A38" s="132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17"/>
      <c r="Z38" s="123"/>
      <c r="AA38" s="1"/>
      <c r="AB38" s="1">
        <f>(52*O4)*AD37</f>
        <v>0</v>
      </c>
      <c r="AC38" s="1"/>
      <c r="AD38" s="1"/>
      <c r="AE38" s="1"/>
      <c r="AF38" s="1"/>
      <c r="AG38" s="1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8">
        <v>8</v>
      </c>
      <c r="BG38" s="14">
        <f t="shared" si="87"/>
        <v>12.775384615384615</v>
      </c>
      <c r="BH38" s="16">
        <f t="shared" ref="BH38:BI38" si="108">BH10</f>
        <v>2076</v>
      </c>
      <c r="BI38" s="16">
        <f t="shared" si="108"/>
        <v>24912</v>
      </c>
      <c r="BJ38" s="83"/>
      <c r="BK38" s="14">
        <f t="shared" si="89"/>
        <v>20.824615384615385</v>
      </c>
      <c r="BL38" s="16">
        <f t="shared" ref="BL38:BM38" si="109">BL10</f>
        <v>3384</v>
      </c>
      <c r="BM38" s="16">
        <f t="shared" si="109"/>
        <v>40608</v>
      </c>
      <c r="BN38" s="83"/>
      <c r="BO38" s="14">
        <f t="shared" si="91"/>
        <v>23.636923076923075</v>
      </c>
      <c r="BP38" s="16">
        <f t="shared" ref="BP38:BQ38" si="110">BP10</f>
        <v>3841</v>
      </c>
      <c r="BQ38" s="16">
        <f t="shared" si="110"/>
        <v>46092</v>
      </c>
    </row>
    <row r="39" spans="1:69" ht="18.75" customHeight="1" x14ac:dyDescent="0.3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123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8">
        <v>9</v>
      </c>
      <c r="BG39" s="14">
        <f t="shared" si="87"/>
        <v>13.415384615384616</v>
      </c>
      <c r="BH39" s="16">
        <f t="shared" ref="BH39:BI39" si="111">BH11</f>
        <v>2180</v>
      </c>
      <c r="BI39" s="16">
        <f t="shared" si="111"/>
        <v>26160</v>
      </c>
      <c r="BJ39" s="83"/>
      <c r="BK39" s="14">
        <f t="shared" si="89"/>
        <v>21.870769230769231</v>
      </c>
      <c r="BL39" s="16">
        <f t="shared" ref="BL39:BM39" si="112">BL11</f>
        <v>3554</v>
      </c>
      <c r="BM39" s="16">
        <f t="shared" si="112"/>
        <v>42648</v>
      </c>
      <c r="BN39" s="83"/>
      <c r="BO39" s="14">
        <f t="shared" si="91"/>
        <v>24.818461538461538</v>
      </c>
      <c r="BP39" s="16">
        <f t="shared" ref="BP39:BQ39" si="113">BP11</f>
        <v>4033</v>
      </c>
      <c r="BQ39" s="16">
        <f t="shared" si="113"/>
        <v>48396</v>
      </c>
    </row>
    <row r="40" spans="1:69" ht="30" customHeight="1" thickBot="1" x14ac:dyDescent="0.35">
      <c r="A40" s="147" t="s">
        <v>43</v>
      </c>
      <c r="B40" s="52"/>
      <c r="C40" s="52"/>
      <c r="D40" s="137"/>
      <c r="E40" s="136" t="str">
        <f>IF(V40=" "," ",(AB37*AB38))</f>
        <v xml:space="preserve"> </v>
      </c>
      <c r="F40" s="52"/>
      <c r="G40" s="52"/>
      <c r="H40" s="52"/>
      <c r="I40" s="137"/>
      <c r="J40" s="138" t="s">
        <v>44</v>
      </c>
      <c r="K40" s="52"/>
      <c r="L40" s="52"/>
      <c r="M40" s="137"/>
      <c r="N40" s="136" t="str">
        <f>IF(V40=" "," ",(E40/12))</f>
        <v xml:space="preserve"> </v>
      </c>
      <c r="O40" s="52"/>
      <c r="P40" s="52"/>
      <c r="Q40" s="137"/>
      <c r="R40" s="138" t="s">
        <v>29</v>
      </c>
      <c r="S40" s="52"/>
      <c r="T40" s="52"/>
      <c r="U40" s="137"/>
      <c r="V40" s="146" t="str">
        <f>AB37</f>
        <v xml:space="preserve"> </v>
      </c>
      <c r="W40" s="52"/>
      <c r="X40" s="52"/>
      <c r="Y40" s="53"/>
      <c r="Z40" s="123"/>
      <c r="AA40" s="1"/>
      <c r="AB40" s="1"/>
      <c r="AC40" s="1"/>
      <c r="AD40" s="1"/>
      <c r="AE40" s="1"/>
      <c r="AF40" s="1"/>
      <c r="AG40" s="1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8">
        <v>10</v>
      </c>
      <c r="BG40" s="14">
        <f t="shared" si="87"/>
        <v>14.221538461538461</v>
      </c>
      <c r="BH40" s="16">
        <f t="shared" ref="BH40:BI40" si="114">BH12</f>
        <v>2311</v>
      </c>
      <c r="BI40" s="16">
        <f t="shared" si="114"/>
        <v>27732</v>
      </c>
      <c r="BJ40" s="83"/>
      <c r="BK40" s="14">
        <f t="shared" si="89"/>
        <v>23.181538461538462</v>
      </c>
      <c r="BL40" s="16">
        <f t="shared" ref="BL40:BM40" si="115">BL12</f>
        <v>3767</v>
      </c>
      <c r="BM40" s="16">
        <f t="shared" si="115"/>
        <v>45204</v>
      </c>
      <c r="BN40" s="83"/>
      <c r="BO40" s="14">
        <f t="shared" si="91"/>
        <v>26.313846153846153</v>
      </c>
      <c r="BP40" s="16">
        <f t="shared" ref="BP40:BQ40" si="116">BP12</f>
        <v>4276</v>
      </c>
      <c r="BQ40" s="16">
        <f t="shared" si="116"/>
        <v>51312</v>
      </c>
    </row>
    <row r="41" spans="1:69" ht="15.75" customHeight="1" x14ac:dyDescent="0.3">
      <c r="A41" s="153" t="s">
        <v>45</v>
      </c>
      <c r="B41" s="144"/>
      <c r="C41" s="144"/>
      <c r="D41" s="149"/>
      <c r="E41" s="150"/>
      <c r="F41" s="151"/>
      <c r="G41" s="151"/>
      <c r="H41" s="151"/>
      <c r="I41" s="151"/>
      <c r="J41" s="151"/>
      <c r="K41" s="151"/>
      <c r="L41" s="151"/>
      <c r="M41" s="151"/>
      <c r="N41" s="152"/>
      <c r="O41" s="148" t="s">
        <v>46</v>
      </c>
      <c r="P41" s="144"/>
      <c r="Q41" s="144"/>
      <c r="R41" s="144"/>
      <c r="S41" s="149"/>
      <c r="T41" s="143">
        <f ca="1">TODAY()</f>
        <v>43549</v>
      </c>
      <c r="U41" s="144"/>
      <c r="V41" s="144"/>
      <c r="W41" s="144"/>
      <c r="X41" s="144"/>
      <c r="Y41" s="145"/>
      <c r="Z41" s="123"/>
      <c r="AA41" s="1"/>
      <c r="AB41" s="1"/>
      <c r="AC41" s="1"/>
      <c r="AD41" s="1"/>
      <c r="AE41" s="1"/>
      <c r="AF41" s="1"/>
      <c r="AG41" s="1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8">
        <v>11</v>
      </c>
      <c r="BG41" s="14">
        <f t="shared" si="87"/>
        <v>15.076923076923077</v>
      </c>
      <c r="BH41" s="16">
        <f t="shared" ref="BH41:BI41" si="117">BH13</f>
        <v>2450</v>
      </c>
      <c r="BI41" s="16">
        <f t="shared" si="117"/>
        <v>29400</v>
      </c>
      <c r="BJ41" s="83"/>
      <c r="BK41" s="14">
        <f t="shared" si="89"/>
        <v>24.578461538461539</v>
      </c>
      <c r="BL41" s="16">
        <f t="shared" ref="BL41:BM41" si="118">BL13</f>
        <v>3994</v>
      </c>
      <c r="BM41" s="16">
        <f t="shared" si="118"/>
        <v>47928</v>
      </c>
      <c r="BN41" s="83"/>
      <c r="BO41" s="14">
        <f t="shared" si="91"/>
        <v>27.895384615384614</v>
      </c>
      <c r="BP41" s="16">
        <f t="shared" ref="BP41:BQ41" si="119">BP13</f>
        <v>4533</v>
      </c>
      <c r="BQ41" s="16">
        <f t="shared" si="119"/>
        <v>54396</v>
      </c>
    </row>
    <row r="42" spans="1:69" ht="15.75" customHeight="1" x14ac:dyDescent="0.3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123"/>
      <c r="AA42" s="1"/>
      <c r="AB42" s="1"/>
      <c r="AC42" s="1"/>
      <c r="AD42" s="1"/>
      <c r="AE42" s="1"/>
      <c r="AF42" s="1"/>
      <c r="AG42" s="1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8">
        <v>12</v>
      </c>
      <c r="BG42" s="14">
        <f t="shared" si="87"/>
        <v>15.981538461538461</v>
      </c>
      <c r="BH42" s="16">
        <f t="shared" ref="BH42:BI42" si="120">BH14</f>
        <v>2597</v>
      </c>
      <c r="BI42" s="16">
        <f t="shared" si="120"/>
        <v>31164</v>
      </c>
      <c r="BJ42" s="83"/>
      <c r="BK42" s="14">
        <f t="shared" si="89"/>
        <v>26.055384615384614</v>
      </c>
      <c r="BL42" s="16">
        <f t="shared" ref="BL42:BM42" si="121">BL14</f>
        <v>4234</v>
      </c>
      <c r="BM42" s="16">
        <f t="shared" si="121"/>
        <v>50808</v>
      </c>
      <c r="BN42" s="83"/>
      <c r="BO42" s="14">
        <f t="shared" si="91"/>
        <v>29.569230769230771</v>
      </c>
      <c r="BP42" s="16">
        <f t="shared" ref="BP42:BQ42" si="122">BP14</f>
        <v>4805</v>
      </c>
      <c r="BQ42" s="16">
        <f t="shared" si="122"/>
        <v>57660</v>
      </c>
    </row>
    <row r="43" spans="1:69" ht="15.75" customHeight="1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123"/>
      <c r="AA43" s="1"/>
      <c r="AB43" s="1"/>
      <c r="AC43" s="1"/>
      <c r="AD43" s="1"/>
      <c r="AE43" s="1"/>
      <c r="AF43" s="1"/>
      <c r="AG43" s="1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8">
        <v>13</v>
      </c>
      <c r="BG43" s="14">
        <f t="shared" si="87"/>
        <v>16.94153846153846</v>
      </c>
      <c r="BH43" s="16">
        <f t="shared" ref="BH43:BI43" si="123">BH15</f>
        <v>2753</v>
      </c>
      <c r="BI43" s="16">
        <f t="shared" si="123"/>
        <v>33036</v>
      </c>
      <c r="BJ43" s="83"/>
      <c r="BK43" s="14">
        <f t="shared" si="89"/>
        <v>27.618461538461538</v>
      </c>
      <c r="BL43" s="16">
        <f t="shared" ref="BL43:BM43" si="124">BL15</f>
        <v>4488</v>
      </c>
      <c r="BM43" s="16">
        <f t="shared" si="124"/>
        <v>53856</v>
      </c>
      <c r="BN43" s="83"/>
      <c r="BO43" s="14">
        <f t="shared" si="91"/>
        <v>31.347692307692309</v>
      </c>
      <c r="BP43" s="16">
        <f t="shared" ref="BP43:BQ43" si="125">BP15</f>
        <v>5094</v>
      </c>
      <c r="BQ43" s="16">
        <f t="shared" si="125"/>
        <v>61128</v>
      </c>
    </row>
    <row r="44" spans="1:69" ht="15.7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123"/>
      <c r="AA44" s="1"/>
      <c r="AB44" s="1"/>
      <c r="AC44" s="1"/>
      <c r="AD44" s="1"/>
      <c r="AE44" s="1"/>
      <c r="AF44" s="1"/>
      <c r="AG44" s="1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8">
        <v>14</v>
      </c>
      <c r="BG44" s="14">
        <f t="shared" si="87"/>
        <v>17.963076923076922</v>
      </c>
      <c r="BH44" s="16">
        <f t="shared" ref="BH44:BI44" si="126">BH16</f>
        <v>2919</v>
      </c>
      <c r="BI44" s="16">
        <f t="shared" si="126"/>
        <v>35028</v>
      </c>
      <c r="BJ44" s="83"/>
      <c r="BK44" s="14">
        <f t="shared" si="89"/>
        <v>29.28</v>
      </c>
      <c r="BL44" s="16">
        <f t="shared" ref="BL44:BM44" si="127">BL16</f>
        <v>4758</v>
      </c>
      <c r="BM44" s="16">
        <f t="shared" si="127"/>
        <v>57096</v>
      </c>
      <c r="BN44" s="83"/>
      <c r="BO44" s="14">
        <f t="shared" si="91"/>
        <v>33.236923076923077</v>
      </c>
      <c r="BP44" s="16">
        <f t="shared" ref="BP44:BQ44" si="128">BP16</f>
        <v>5401</v>
      </c>
      <c r="BQ44" s="16">
        <f t="shared" si="128"/>
        <v>64812</v>
      </c>
    </row>
    <row r="45" spans="1:69" ht="15.75" customHeight="1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123"/>
      <c r="AA45" s="1"/>
      <c r="AB45" s="1"/>
      <c r="AC45" s="1"/>
      <c r="AD45" s="1"/>
      <c r="AE45" s="1"/>
      <c r="AF45" s="1"/>
      <c r="AG45" s="1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8">
        <v>15</v>
      </c>
      <c r="BG45" s="14">
        <f t="shared" si="87"/>
        <v>19.046153846153846</v>
      </c>
      <c r="BH45" s="16">
        <f t="shared" ref="BH45:BI45" si="129">BH17</f>
        <v>3095</v>
      </c>
      <c r="BI45" s="16">
        <f t="shared" si="129"/>
        <v>37140</v>
      </c>
      <c r="BJ45" s="83"/>
      <c r="BK45" s="14">
        <f t="shared" si="89"/>
        <v>31.046153846153846</v>
      </c>
      <c r="BL45" s="16">
        <f t="shared" ref="BL45:BM45" si="130">BL17</f>
        <v>5045</v>
      </c>
      <c r="BM45" s="16">
        <f t="shared" si="130"/>
        <v>60540</v>
      </c>
      <c r="BN45" s="83"/>
      <c r="BO45" s="14">
        <f t="shared" si="91"/>
        <v>35.236923076923077</v>
      </c>
      <c r="BP45" s="16">
        <f t="shared" ref="BP45:BQ45" si="131">BP17</f>
        <v>5726</v>
      </c>
      <c r="BQ45" s="16">
        <f t="shared" si="131"/>
        <v>68712</v>
      </c>
    </row>
    <row r="46" spans="1:69" ht="15.75" customHeight="1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123"/>
      <c r="AA46" s="1"/>
      <c r="AB46" s="1"/>
      <c r="AC46" s="1"/>
      <c r="AD46" s="1"/>
      <c r="AE46" s="1"/>
      <c r="AF46" s="1"/>
      <c r="AG46" s="1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8">
        <v>16</v>
      </c>
      <c r="BG46" s="14">
        <f t="shared" si="87"/>
        <v>20.190769230769231</v>
      </c>
      <c r="BH46" s="16">
        <f t="shared" ref="BH46:BI46" si="132">BH18</f>
        <v>3281</v>
      </c>
      <c r="BI46" s="16">
        <f t="shared" si="132"/>
        <v>39372</v>
      </c>
      <c r="BJ46" s="83"/>
      <c r="BK46" s="14">
        <f t="shared" si="89"/>
        <v>32.916923076923077</v>
      </c>
      <c r="BL46" s="16">
        <f t="shared" ref="BL46:BM46" si="133">BL18</f>
        <v>5349</v>
      </c>
      <c r="BM46" s="16">
        <f t="shared" si="133"/>
        <v>64188</v>
      </c>
      <c r="BN46" s="83"/>
      <c r="BO46" s="14">
        <f t="shared" si="91"/>
        <v>37.353846153846156</v>
      </c>
      <c r="BP46" s="16">
        <f t="shared" ref="BP46:BQ46" si="134">BP18</f>
        <v>6070</v>
      </c>
      <c r="BQ46" s="16">
        <f t="shared" si="134"/>
        <v>72840</v>
      </c>
    </row>
    <row r="47" spans="1:69" ht="15.7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124"/>
      <c r="AA47" s="1"/>
      <c r="AB47" s="1"/>
      <c r="AC47" s="1"/>
      <c r="AD47" s="1"/>
      <c r="AE47" s="1"/>
      <c r="AF47" s="1"/>
      <c r="AG47" s="1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8">
        <v>17</v>
      </c>
      <c r="BG47" s="14">
        <f t="shared" si="87"/>
        <v>21.403076923076924</v>
      </c>
      <c r="BH47" s="16">
        <f t="shared" ref="BH47:BI47" si="135">BH19</f>
        <v>3478</v>
      </c>
      <c r="BI47" s="16">
        <f t="shared" si="135"/>
        <v>41736</v>
      </c>
      <c r="BJ47" s="83"/>
      <c r="BK47" s="14">
        <f t="shared" si="89"/>
        <v>34.892307692307689</v>
      </c>
      <c r="BL47" s="16">
        <f t="shared" ref="BL47:BM47" si="136">BL19</f>
        <v>5670</v>
      </c>
      <c r="BM47" s="16">
        <f t="shared" si="136"/>
        <v>68040</v>
      </c>
      <c r="BN47" s="83"/>
      <c r="BO47" s="14">
        <f t="shared" si="91"/>
        <v>39.6</v>
      </c>
      <c r="BP47" s="16">
        <f t="shared" ref="BP47:BQ47" si="137">BP19</f>
        <v>6435</v>
      </c>
      <c r="BQ47" s="16">
        <f t="shared" si="137"/>
        <v>77220</v>
      </c>
    </row>
    <row r="48" spans="1:69" ht="15.75" customHeight="1" x14ac:dyDescent="0.3">
      <c r="A48" s="14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142"/>
      <c r="AA48" s="1"/>
      <c r="AB48" s="1"/>
      <c r="AC48" s="1"/>
      <c r="AD48" s="1"/>
      <c r="AE48" s="1"/>
      <c r="AF48" s="1"/>
      <c r="AG48" s="1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8">
        <v>18</v>
      </c>
      <c r="BG48" s="14">
        <f t="shared" si="87"/>
        <v>22.689230769230768</v>
      </c>
      <c r="BH48" s="16">
        <f t="shared" ref="BH48:BI48" si="138">BH20</f>
        <v>3687</v>
      </c>
      <c r="BI48" s="16">
        <f t="shared" si="138"/>
        <v>44244</v>
      </c>
      <c r="BJ48" s="83"/>
      <c r="BK48" s="14">
        <f t="shared" si="89"/>
        <v>36.984615384615381</v>
      </c>
      <c r="BL48" s="16">
        <f t="shared" ref="BL48:BM48" si="139">BL20</f>
        <v>6010</v>
      </c>
      <c r="BM48" s="16">
        <f t="shared" si="139"/>
        <v>72120</v>
      </c>
      <c r="BN48" s="83"/>
      <c r="BO48" s="14">
        <f t="shared" si="91"/>
        <v>41.975384615384613</v>
      </c>
      <c r="BP48" s="16">
        <f t="shared" ref="BP48:BQ48" si="140">BP20</f>
        <v>6821</v>
      </c>
      <c r="BQ48" s="16">
        <f t="shared" si="140"/>
        <v>81852</v>
      </c>
    </row>
    <row r="49" spans="1:69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8">
        <v>19</v>
      </c>
      <c r="BG49" s="14">
        <f t="shared" si="87"/>
        <v>24.283076923076923</v>
      </c>
      <c r="BH49" s="16">
        <f t="shared" ref="BH49:BI49" si="141">BH21</f>
        <v>3946</v>
      </c>
      <c r="BI49" s="16">
        <f t="shared" si="141"/>
        <v>47352</v>
      </c>
      <c r="BJ49" s="83"/>
      <c r="BK49" s="14">
        <f t="shared" si="89"/>
        <v>39.581538461538464</v>
      </c>
      <c r="BL49" s="16">
        <f t="shared" ref="BL49:BM49" si="142">BL21</f>
        <v>6432</v>
      </c>
      <c r="BM49" s="16">
        <f t="shared" si="142"/>
        <v>77184</v>
      </c>
      <c r="BN49" s="83"/>
      <c r="BO49" s="14">
        <f t="shared" si="91"/>
        <v>44.92923076923077</v>
      </c>
      <c r="BP49" s="16">
        <f t="shared" ref="BP49:BQ49" si="143">BP21</f>
        <v>7301</v>
      </c>
      <c r="BQ49" s="16">
        <f t="shared" si="143"/>
        <v>87612</v>
      </c>
    </row>
    <row r="50" spans="1:69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"/>
      <c r="AI50" s="2"/>
      <c r="AJ50" s="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8">
        <v>20</v>
      </c>
      <c r="BG50" s="14">
        <f t="shared" si="87"/>
        <v>25.987692307692306</v>
      </c>
      <c r="BH50" s="16">
        <f t="shared" ref="BH50:BI50" si="144">BH22</f>
        <v>4223</v>
      </c>
      <c r="BI50" s="16">
        <f t="shared" si="144"/>
        <v>50676</v>
      </c>
      <c r="BJ50" s="83"/>
      <c r="BK50" s="14">
        <f t="shared" si="89"/>
        <v>41.132307692307691</v>
      </c>
      <c r="BL50" s="16">
        <f t="shared" ref="BL50:BM50" si="145">BL22</f>
        <v>6684</v>
      </c>
      <c r="BM50" s="16">
        <f t="shared" si="145"/>
        <v>80208</v>
      </c>
      <c r="BN50" s="83"/>
      <c r="BO50" s="14">
        <f t="shared" si="91"/>
        <v>48.08</v>
      </c>
      <c r="BP50" s="16">
        <f t="shared" ref="BP50:BQ50" si="146">BP22</f>
        <v>7813</v>
      </c>
      <c r="BQ50" s="16">
        <f t="shared" si="146"/>
        <v>93756</v>
      </c>
    </row>
    <row r="51" spans="1:69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2"/>
      <c r="AI51" s="2"/>
      <c r="AJ51" s="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8">
        <v>21</v>
      </c>
      <c r="BG51" s="14">
        <f t="shared" si="87"/>
        <v>27.809230769230769</v>
      </c>
      <c r="BH51" s="16">
        <f t="shared" ref="BH51:BI51" si="147">BH23</f>
        <v>4519</v>
      </c>
      <c r="BI51" s="16">
        <f t="shared" si="147"/>
        <v>54228</v>
      </c>
      <c r="BJ51" s="83"/>
      <c r="BK51" s="14">
        <f t="shared" si="89"/>
        <v>45.329230769230769</v>
      </c>
      <c r="BL51" s="16">
        <f t="shared" ref="BL51:BM51" si="148">BL23</f>
        <v>7366</v>
      </c>
      <c r="BM51" s="16">
        <f t="shared" si="148"/>
        <v>88392</v>
      </c>
      <c r="BN51" s="83"/>
      <c r="BO51" s="14">
        <f t="shared" si="91"/>
        <v>51.452307692307691</v>
      </c>
      <c r="BP51" s="16">
        <f t="shared" ref="BP51:BQ51" si="149">BP23</f>
        <v>8361</v>
      </c>
      <c r="BQ51" s="16">
        <f t="shared" si="149"/>
        <v>100332</v>
      </c>
    </row>
    <row r="52" spans="1:69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"/>
      <c r="AI52" s="2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8">
        <v>22</v>
      </c>
      <c r="BG52" s="14">
        <f t="shared" si="87"/>
        <v>29.76</v>
      </c>
      <c r="BH52" s="16">
        <f t="shared" ref="BH52:BI52" si="150">BH24</f>
        <v>4836</v>
      </c>
      <c r="BI52" s="16">
        <f t="shared" si="150"/>
        <v>58032</v>
      </c>
      <c r="BJ52" s="83"/>
      <c r="BK52" s="14">
        <f t="shared" si="89"/>
        <v>48.510769230769228</v>
      </c>
      <c r="BL52" s="16">
        <f t="shared" ref="BL52:BM52" si="151">BL24</f>
        <v>7883</v>
      </c>
      <c r="BM52" s="16">
        <f t="shared" si="151"/>
        <v>94596</v>
      </c>
      <c r="BN52" s="83"/>
      <c r="BO52" s="14">
        <f t="shared" si="91"/>
        <v>55.058461538461536</v>
      </c>
      <c r="BP52" s="16">
        <f t="shared" ref="BP52:BQ52" si="152">BP24</f>
        <v>8947</v>
      </c>
      <c r="BQ52" s="16">
        <f t="shared" si="152"/>
        <v>107364</v>
      </c>
    </row>
    <row r="53" spans="1:69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">
        <v>23</v>
      </c>
      <c r="BG53" s="14">
        <f t="shared" si="87"/>
        <v>31.846153846153847</v>
      </c>
      <c r="BH53" s="16">
        <f t="shared" ref="BH53:BI53" si="153">BH25</f>
        <v>5175</v>
      </c>
      <c r="BI53" s="16">
        <f t="shared" si="153"/>
        <v>62100</v>
      </c>
      <c r="BJ53" s="83"/>
      <c r="BK53" s="14">
        <f t="shared" si="89"/>
        <v>51.913846153846151</v>
      </c>
      <c r="BL53" s="16">
        <f t="shared" ref="BL53:BM53" si="154">BL25</f>
        <v>8436</v>
      </c>
      <c r="BM53" s="16">
        <f t="shared" si="154"/>
        <v>101232</v>
      </c>
      <c r="BN53" s="83"/>
      <c r="BO53" s="14">
        <f t="shared" si="91"/>
        <v>58.916923076923077</v>
      </c>
      <c r="BP53" s="16">
        <f t="shared" ref="BP53:BQ53" si="155">BP25</f>
        <v>9574</v>
      </c>
      <c r="BQ53" s="16">
        <f t="shared" si="155"/>
        <v>114888</v>
      </c>
    </row>
    <row r="54" spans="1:69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8">
        <v>24</v>
      </c>
      <c r="BG54" s="14">
        <f t="shared" si="87"/>
        <v>34.073846153846155</v>
      </c>
      <c r="BH54" s="16">
        <f t="shared" ref="BH54:BI54" si="156">BH26</f>
        <v>5537</v>
      </c>
      <c r="BI54" s="16">
        <f t="shared" si="156"/>
        <v>66444</v>
      </c>
      <c r="BJ54" s="83"/>
      <c r="BK54" s="14">
        <f t="shared" si="89"/>
        <v>55.550769230769234</v>
      </c>
      <c r="BL54" s="16">
        <f t="shared" ref="BL54:BM54" si="157">BL26</f>
        <v>9027</v>
      </c>
      <c r="BM54" s="16">
        <f t="shared" si="157"/>
        <v>108324</v>
      </c>
      <c r="BN54" s="83"/>
      <c r="BO54" s="14">
        <f t="shared" si="91"/>
        <v>63.04</v>
      </c>
      <c r="BP54" s="16">
        <f t="shared" ref="BP54:BQ54" si="158">BP26</f>
        <v>10244</v>
      </c>
      <c r="BQ54" s="16">
        <f t="shared" si="158"/>
        <v>122928</v>
      </c>
    </row>
    <row r="55" spans="1:69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8">
        <v>25</v>
      </c>
      <c r="BG55" s="14">
        <f t="shared" si="87"/>
        <v>36.46153846153846</v>
      </c>
      <c r="BH55" s="16">
        <f t="shared" ref="BH55:BI55" si="159">BH27</f>
        <v>5925</v>
      </c>
      <c r="BI55" s="16">
        <f t="shared" si="159"/>
        <v>71100</v>
      </c>
      <c r="BJ55" s="83"/>
      <c r="BK55" s="14">
        <f t="shared" si="89"/>
        <v>59.433846153846154</v>
      </c>
      <c r="BL55" s="16">
        <f t="shared" ref="BL55:BM55" si="160">BL27</f>
        <v>9658</v>
      </c>
      <c r="BM55" s="16">
        <f t="shared" si="160"/>
        <v>115896</v>
      </c>
      <c r="BN55" s="83"/>
      <c r="BO55" s="14">
        <f t="shared" si="91"/>
        <v>67.452307692307699</v>
      </c>
      <c r="BP55" s="16">
        <f t="shared" ref="BP55:BQ55" si="161">BP27</f>
        <v>10961</v>
      </c>
      <c r="BQ55" s="16">
        <f t="shared" si="161"/>
        <v>131532</v>
      </c>
    </row>
    <row r="56" spans="1:69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41">
        <v>26</v>
      </c>
      <c r="BG56" s="9">
        <f t="shared" si="87"/>
        <v>39.015384615384619</v>
      </c>
      <c r="BH56" s="47">
        <f t="shared" ref="BH56:BI56" si="162">BH28</f>
        <v>6340</v>
      </c>
      <c r="BI56" s="47">
        <f t="shared" si="162"/>
        <v>76080</v>
      </c>
      <c r="BJ56" s="84"/>
      <c r="BK56" s="9">
        <f t="shared" si="89"/>
        <v>63.593846153846151</v>
      </c>
      <c r="BL56" s="47">
        <f t="shared" ref="BL56:BM56" si="163">BL28</f>
        <v>10334</v>
      </c>
      <c r="BM56" s="47">
        <f t="shared" si="163"/>
        <v>124008</v>
      </c>
      <c r="BN56" s="84"/>
      <c r="BO56" s="9">
        <f t="shared" si="91"/>
        <v>72.178461538461534</v>
      </c>
      <c r="BP56" s="47">
        <f t="shared" ref="BP56:BQ56" si="164">BP28</f>
        <v>11729</v>
      </c>
      <c r="BQ56" s="47">
        <f t="shared" si="164"/>
        <v>140748</v>
      </c>
    </row>
    <row r="57" spans="1:69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/>
      <c r="AI57" s="2"/>
      <c r="AJ57" s="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51" t="s">
        <v>47</v>
      </c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3"/>
    </row>
    <row r="58" spans="1:69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/>
      <c r="AI58" s="2"/>
      <c r="AJ58" s="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4"/>
      <c r="BG58" s="54" t="s">
        <v>3</v>
      </c>
      <c r="BH58" s="52"/>
      <c r="BI58" s="53"/>
      <c r="BJ58" s="82"/>
      <c r="BK58" s="54" t="s">
        <v>4</v>
      </c>
      <c r="BL58" s="52"/>
      <c r="BM58" s="53"/>
      <c r="BN58" s="82"/>
      <c r="BO58" s="54" t="s">
        <v>5</v>
      </c>
      <c r="BP58" s="52"/>
      <c r="BQ58" s="53"/>
    </row>
    <row r="59" spans="1:69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  <c r="AI59" s="2"/>
      <c r="AJ59" s="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8" t="s">
        <v>9</v>
      </c>
      <c r="BG59" s="9" t="s">
        <v>10</v>
      </c>
      <c r="BH59" s="10" t="s">
        <v>11</v>
      </c>
      <c r="BI59" s="11" t="s">
        <v>12</v>
      </c>
      <c r="BJ59" s="83"/>
      <c r="BK59" s="9" t="s">
        <v>10</v>
      </c>
      <c r="BL59" s="10" t="s">
        <v>11</v>
      </c>
      <c r="BM59" s="11" t="s">
        <v>12</v>
      </c>
      <c r="BN59" s="83"/>
      <c r="BO59" s="9" t="s">
        <v>10</v>
      </c>
      <c r="BP59" s="10" t="s">
        <v>11</v>
      </c>
      <c r="BQ59" s="11" t="s">
        <v>12</v>
      </c>
    </row>
    <row r="60" spans="1:69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/>
      <c r="AI60" s="2"/>
      <c r="AJ60" s="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8">
        <v>2</v>
      </c>
      <c r="BG60" s="14">
        <f t="shared" ref="BG60:BG84" si="165">BI60/1820</f>
        <v>10.193406593406593</v>
      </c>
      <c r="BH60" s="16">
        <f t="shared" ref="BH60:BI60" si="166">BH4</f>
        <v>1546</v>
      </c>
      <c r="BI60" s="16">
        <f t="shared" si="166"/>
        <v>18552</v>
      </c>
      <c r="BJ60" s="83"/>
      <c r="BK60" s="14">
        <f t="shared" ref="BK60:BK84" si="167">BM60/1820</f>
        <v>16.615384615384617</v>
      </c>
      <c r="BL60" s="16">
        <f t="shared" ref="BL60:BM60" si="168">BL4</f>
        <v>2520</v>
      </c>
      <c r="BM60" s="16">
        <f t="shared" si="168"/>
        <v>30240</v>
      </c>
      <c r="BN60" s="83"/>
      <c r="BO60" s="14">
        <f t="shared" ref="BO60:BO84" si="169">BQ60/1820</f>
        <v>18.863736263736264</v>
      </c>
      <c r="BP60" s="16">
        <f t="shared" ref="BP60:BQ60" si="170">BP4</f>
        <v>2861</v>
      </c>
      <c r="BQ60" s="16">
        <f t="shared" si="170"/>
        <v>34332</v>
      </c>
    </row>
    <row r="61" spans="1:69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8">
        <v>3</v>
      </c>
      <c r="BG61" s="14">
        <f t="shared" si="165"/>
        <v>10.707692307692307</v>
      </c>
      <c r="BH61" s="16">
        <f t="shared" ref="BH61:BI61" si="171">BH5</f>
        <v>1624</v>
      </c>
      <c r="BI61" s="16">
        <f t="shared" si="171"/>
        <v>19488</v>
      </c>
      <c r="BJ61" s="83"/>
      <c r="BK61" s="14">
        <f t="shared" si="167"/>
        <v>17.459340659340658</v>
      </c>
      <c r="BL61" s="16">
        <f t="shared" ref="BL61:BM61" si="172">BL5</f>
        <v>2648</v>
      </c>
      <c r="BM61" s="16">
        <f t="shared" si="172"/>
        <v>31776</v>
      </c>
      <c r="BN61" s="83"/>
      <c r="BO61" s="14">
        <f t="shared" si="169"/>
        <v>19.813186813186814</v>
      </c>
      <c r="BP61" s="16">
        <f t="shared" ref="BP61:BQ61" si="173">BP5</f>
        <v>3005</v>
      </c>
      <c r="BQ61" s="16">
        <f t="shared" si="173"/>
        <v>36060</v>
      </c>
    </row>
    <row r="62" spans="1:69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8">
        <v>4</v>
      </c>
      <c r="BG62" s="14">
        <f t="shared" si="165"/>
        <v>11.248351648351647</v>
      </c>
      <c r="BH62" s="16">
        <f t="shared" ref="BH62:BI62" si="174">BH6</f>
        <v>1706</v>
      </c>
      <c r="BI62" s="16">
        <f t="shared" si="174"/>
        <v>20472</v>
      </c>
      <c r="BJ62" s="83"/>
      <c r="BK62" s="14">
        <f t="shared" si="167"/>
        <v>18.336263736263735</v>
      </c>
      <c r="BL62" s="16">
        <f t="shared" ref="BL62:BM62" si="175">BL6</f>
        <v>2781</v>
      </c>
      <c r="BM62" s="16">
        <f t="shared" si="175"/>
        <v>33372</v>
      </c>
      <c r="BN62" s="83"/>
      <c r="BO62" s="14">
        <f t="shared" si="169"/>
        <v>20.815384615384616</v>
      </c>
      <c r="BP62" s="16">
        <f t="shared" ref="BP62:BQ62" si="176">BP6</f>
        <v>3157</v>
      </c>
      <c r="BQ62" s="16">
        <f t="shared" si="176"/>
        <v>37884</v>
      </c>
    </row>
    <row r="63" spans="1:69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8">
        <v>5</v>
      </c>
      <c r="BG63" s="14">
        <f t="shared" si="165"/>
        <v>11.815384615384616</v>
      </c>
      <c r="BH63" s="16">
        <f t="shared" ref="BH63:BI63" si="177">BH7</f>
        <v>1792</v>
      </c>
      <c r="BI63" s="16">
        <f t="shared" si="177"/>
        <v>21504</v>
      </c>
      <c r="BJ63" s="83"/>
      <c r="BK63" s="14">
        <f t="shared" si="167"/>
        <v>19.259340659340658</v>
      </c>
      <c r="BL63" s="16">
        <f t="shared" ref="BL63:BM63" si="178">BL7</f>
        <v>2921</v>
      </c>
      <c r="BM63" s="16">
        <f t="shared" si="178"/>
        <v>35052</v>
      </c>
      <c r="BN63" s="83"/>
      <c r="BO63" s="14">
        <f t="shared" si="169"/>
        <v>21.863736263736264</v>
      </c>
      <c r="BP63" s="16">
        <f t="shared" ref="BP63:BQ63" si="179">BP7</f>
        <v>3316</v>
      </c>
      <c r="BQ63" s="16">
        <f t="shared" si="179"/>
        <v>39792</v>
      </c>
    </row>
    <row r="64" spans="1:69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8">
        <v>6</v>
      </c>
      <c r="BG64" s="14">
        <f t="shared" si="165"/>
        <v>12.408791208791209</v>
      </c>
      <c r="BH64" s="16">
        <f t="shared" ref="BH64:BI64" si="180">BH8</f>
        <v>1882</v>
      </c>
      <c r="BI64" s="16">
        <f t="shared" si="180"/>
        <v>22584</v>
      </c>
      <c r="BJ64" s="83"/>
      <c r="BK64" s="14">
        <f t="shared" si="167"/>
        <v>20.228571428571428</v>
      </c>
      <c r="BL64" s="16">
        <f t="shared" ref="BL64:BM64" si="181">BL8</f>
        <v>3068</v>
      </c>
      <c r="BM64" s="16">
        <f t="shared" si="181"/>
        <v>36816</v>
      </c>
      <c r="BN64" s="83"/>
      <c r="BO64" s="14">
        <f t="shared" si="169"/>
        <v>22.958241758241758</v>
      </c>
      <c r="BP64" s="16">
        <f t="shared" ref="BP64:BQ64" si="182">BP8</f>
        <v>3482</v>
      </c>
      <c r="BQ64" s="16">
        <f t="shared" si="182"/>
        <v>41784</v>
      </c>
    </row>
    <row r="65" spans="1:69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8">
        <v>7</v>
      </c>
      <c r="BG65" s="14">
        <f t="shared" si="165"/>
        <v>13.035164835164835</v>
      </c>
      <c r="BH65" s="16">
        <f t="shared" ref="BH65:BI65" si="183">BH9</f>
        <v>1977</v>
      </c>
      <c r="BI65" s="16">
        <f t="shared" si="183"/>
        <v>23724</v>
      </c>
      <c r="BJ65" s="83"/>
      <c r="BK65" s="14">
        <f t="shared" si="167"/>
        <v>21.25054945054945</v>
      </c>
      <c r="BL65" s="16">
        <f t="shared" ref="BL65:BM65" si="184">BL9</f>
        <v>3223</v>
      </c>
      <c r="BM65" s="16">
        <f t="shared" si="184"/>
        <v>38676</v>
      </c>
      <c r="BN65" s="83"/>
      <c r="BO65" s="14">
        <f t="shared" si="169"/>
        <v>24.118681318681318</v>
      </c>
      <c r="BP65" s="16">
        <f t="shared" ref="BP65:BQ65" si="185">BP9</f>
        <v>3658</v>
      </c>
      <c r="BQ65" s="16">
        <f t="shared" si="185"/>
        <v>43896</v>
      </c>
    </row>
    <row r="66" spans="1:69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8">
        <v>8</v>
      </c>
      <c r="BG66" s="14">
        <f t="shared" si="165"/>
        <v>13.687912087912087</v>
      </c>
      <c r="BH66" s="16">
        <f t="shared" ref="BH66:BI66" si="186">BH10</f>
        <v>2076</v>
      </c>
      <c r="BI66" s="16">
        <f t="shared" si="186"/>
        <v>24912</v>
      </c>
      <c r="BJ66" s="83"/>
      <c r="BK66" s="14">
        <f t="shared" si="167"/>
        <v>22.312087912087911</v>
      </c>
      <c r="BL66" s="16">
        <f t="shared" ref="BL66:BM66" si="187">BL10</f>
        <v>3384</v>
      </c>
      <c r="BM66" s="16">
        <f t="shared" si="187"/>
        <v>40608</v>
      </c>
      <c r="BN66" s="83"/>
      <c r="BO66" s="14">
        <f t="shared" si="169"/>
        <v>25.325274725274724</v>
      </c>
      <c r="BP66" s="16">
        <f t="shared" ref="BP66:BQ66" si="188">BP10</f>
        <v>3841</v>
      </c>
      <c r="BQ66" s="16">
        <f t="shared" si="188"/>
        <v>46092</v>
      </c>
    </row>
    <row r="67" spans="1:69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8">
        <v>9</v>
      </c>
      <c r="BG67" s="14">
        <f t="shared" si="165"/>
        <v>14.373626373626374</v>
      </c>
      <c r="BH67" s="16">
        <f t="shared" ref="BH67:BI67" si="189">BH11</f>
        <v>2180</v>
      </c>
      <c r="BI67" s="16">
        <f t="shared" si="189"/>
        <v>26160</v>
      </c>
      <c r="BJ67" s="83"/>
      <c r="BK67" s="14">
        <f t="shared" si="167"/>
        <v>23.432967032967031</v>
      </c>
      <c r="BL67" s="16">
        <f t="shared" ref="BL67:BM67" si="190">BL11</f>
        <v>3554</v>
      </c>
      <c r="BM67" s="16">
        <f t="shared" si="190"/>
        <v>42648</v>
      </c>
      <c r="BN67" s="83"/>
      <c r="BO67" s="14">
        <f t="shared" si="169"/>
        <v>26.591208791208793</v>
      </c>
      <c r="BP67" s="16">
        <f t="shared" ref="BP67:BQ67" si="191">BP11</f>
        <v>4033</v>
      </c>
      <c r="BQ67" s="16">
        <f t="shared" si="191"/>
        <v>48396</v>
      </c>
    </row>
    <row r="68" spans="1:69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8">
        <v>10</v>
      </c>
      <c r="BG68" s="14">
        <f t="shared" si="165"/>
        <v>15.237362637362637</v>
      </c>
      <c r="BH68" s="16">
        <f t="shared" ref="BH68:BI68" si="192">BH12</f>
        <v>2311</v>
      </c>
      <c r="BI68" s="16">
        <f t="shared" si="192"/>
        <v>27732</v>
      </c>
      <c r="BJ68" s="83"/>
      <c r="BK68" s="14">
        <f t="shared" si="167"/>
        <v>24.837362637362638</v>
      </c>
      <c r="BL68" s="16">
        <f t="shared" ref="BL68:BM68" si="193">BL12</f>
        <v>3767</v>
      </c>
      <c r="BM68" s="16">
        <f t="shared" si="193"/>
        <v>45204</v>
      </c>
      <c r="BN68" s="83"/>
      <c r="BO68" s="14">
        <f t="shared" si="169"/>
        <v>28.193406593406593</v>
      </c>
      <c r="BP68" s="16">
        <f t="shared" ref="BP68:BQ68" si="194">BP12</f>
        <v>4276</v>
      </c>
      <c r="BQ68" s="16">
        <f t="shared" si="194"/>
        <v>51312</v>
      </c>
    </row>
    <row r="69" spans="1:69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8">
        <v>11</v>
      </c>
      <c r="BG69" s="14">
        <f t="shared" si="165"/>
        <v>16.153846153846153</v>
      </c>
      <c r="BH69" s="16">
        <f t="shared" ref="BH69:BI69" si="195">BH13</f>
        <v>2450</v>
      </c>
      <c r="BI69" s="16">
        <f t="shared" si="195"/>
        <v>29400</v>
      </c>
      <c r="BJ69" s="83"/>
      <c r="BK69" s="14">
        <f t="shared" si="167"/>
        <v>26.334065934065933</v>
      </c>
      <c r="BL69" s="16">
        <f t="shared" ref="BL69:BM69" si="196">BL13</f>
        <v>3994</v>
      </c>
      <c r="BM69" s="16">
        <f t="shared" si="196"/>
        <v>47928</v>
      </c>
      <c r="BN69" s="83"/>
      <c r="BO69" s="14">
        <f t="shared" si="169"/>
        <v>29.887912087912088</v>
      </c>
      <c r="BP69" s="16">
        <f t="shared" ref="BP69:BQ69" si="197">BP13</f>
        <v>4533</v>
      </c>
      <c r="BQ69" s="16">
        <f t="shared" si="197"/>
        <v>54396</v>
      </c>
    </row>
    <row r="70" spans="1:69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8">
        <v>12</v>
      </c>
      <c r="BG70" s="14">
        <f t="shared" si="165"/>
        <v>17.123076923076923</v>
      </c>
      <c r="BH70" s="16">
        <f t="shared" ref="BH70:BI70" si="198">BH14</f>
        <v>2597</v>
      </c>
      <c r="BI70" s="16">
        <f t="shared" si="198"/>
        <v>31164</v>
      </c>
      <c r="BJ70" s="83"/>
      <c r="BK70" s="14">
        <f t="shared" si="167"/>
        <v>27.916483516483517</v>
      </c>
      <c r="BL70" s="16">
        <f t="shared" ref="BL70:BM70" si="199">BL14</f>
        <v>4234</v>
      </c>
      <c r="BM70" s="16">
        <f t="shared" si="199"/>
        <v>50808</v>
      </c>
      <c r="BN70" s="83"/>
      <c r="BO70" s="14">
        <f t="shared" si="169"/>
        <v>31.681318681318682</v>
      </c>
      <c r="BP70" s="16">
        <f t="shared" ref="BP70:BQ70" si="200">BP14</f>
        <v>4805</v>
      </c>
      <c r="BQ70" s="16">
        <f t="shared" si="200"/>
        <v>57660</v>
      </c>
    </row>
    <row r="71" spans="1:69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8">
        <v>13</v>
      </c>
      <c r="BG71" s="14">
        <f t="shared" si="165"/>
        <v>18.151648351648351</v>
      </c>
      <c r="BH71" s="16">
        <f t="shared" ref="BH71:BI71" si="201">BH15</f>
        <v>2753</v>
      </c>
      <c r="BI71" s="16">
        <f t="shared" si="201"/>
        <v>33036</v>
      </c>
      <c r="BJ71" s="83"/>
      <c r="BK71" s="14">
        <f t="shared" si="167"/>
        <v>29.591208791208793</v>
      </c>
      <c r="BL71" s="16">
        <f t="shared" ref="BL71:BM71" si="202">BL15</f>
        <v>4488</v>
      </c>
      <c r="BM71" s="16">
        <f t="shared" si="202"/>
        <v>53856</v>
      </c>
      <c r="BN71" s="83"/>
      <c r="BO71" s="14">
        <f t="shared" si="169"/>
        <v>33.586813186813188</v>
      </c>
      <c r="BP71" s="16">
        <f t="shared" ref="BP71:BQ71" si="203">BP15</f>
        <v>5094</v>
      </c>
      <c r="BQ71" s="16">
        <f t="shared" si="203"/>
        <v>61128</v>
      </c>
    </row>
    <row r="72" spans="1:69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8">
        <v>14</v>
      </c>
      <c r="BG72" s="14">
        <f t="shared" si="165"/>
        <v>19.246153846153845</v>
      </c>
      <c r="BH72" s="16">
        <f t="shared" ref="BH72:BI72" si="204">BH16</f>
        <v>2919</v>
      </c>
      <c r="BI72" s="16">
        <f t="shared" si="204"/>
        <v>35028</v>
      </c>
      <c r="BJ72" s="83"/>
      <c r="BK72" s="14">
        <f t="shared" si="167"/>
        <v>31.37142857142857</v>
      </c>
      <c r="BL72" s="16">
        <f t="shared" ref="BL72:BM72" si="205">BL16</f>
        <v>4758</v>
      </c>
      <c r="BM72" s="16">
        <f t="shared" si="205"/>
        <v>57096</v>
      </c>
      <c r="BN72" s="83"/>
      <c r="BO72" s="14">
        <f t="shared" si="169"/>
        <v>35.610989010989009</v>
      </c>
      <c r="BP72" s="16">
        <f t="shared" ref="BP72:BQ72" si="206">BP16</f>
        <v>5401</v>
      </c>
      <c r="BQ72" s="16">
        <f t="shared" si="206"/>
        <v>64812</v>
      </c>
    </row>
    <row r="73" spans="1:69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8">
        <v>15</v>
      </c>
      <c r="BG73" s="14">
        <f t="shared" si="165"/>
        <v>20.406593406593405</v>
      </c>
      <c r="BH73" s="16">
        <f t="shared" ref="BH73:BI73" si="207">BH17</f>
        <v>3095</v>
      </c>
      <c r="BI73" s="16">
        <f t="shared" si="207"/>
        <v>37140</v>
      </c>
      <c r="BJ73" s="83"/>
      <c r="BK73" s="14">
        <f t="shared" si="167"/>
        <v>33.263736263736263</v>
      </c>
      <c r="BL73" s="16">
        <f t="shared" ref="BL73:BM73" si="208">BL17</f>
        <v>5045</v>
      </c>
      <c r="BM73" s="16">
        <f t="shared" si="208"/>
        <v>60540</v>
      </c>
      <c r="BN73" s="83"/>
      <c r="BO73" s="14">
        <f t="shared" si="169"/>
        <v>37.753846153846155</v>
      </c>
      <c r="BP73" s="16">
        <f t="shared" ref="BP73:BQ73" si="209">BP17</f>
        <v>5726</v>
      </c>
      <c r="BQ73" s="16">
        <f t="shared" si="209"/>
        <v>68712</v>
      </c>
    </row>
    <row r="74" spans="1:69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8">
        <v>16</v>
      </c>
      <c r="BG74" s="14">
        <f t="shared" si="165"/>
        <v>21.632967032967034</v>
      </c>
      <c r="BH74" s="16">
        <f t="shared" ref="BH74:BI74" si="210">BH18</f>
        <v>3281</v>
      </c>
      <c r="BI74" s="16">
        <f t="shared" si="210"/>
        <v>39372</v>
      </c>
      <c r="BJ74" s="83"/>
      <c r="BK74" s="14">
        <f t="shared" si="167"/>
        <v>35.268131868131867</v>
      </c>
      <c r="BL74" s="16">
        <f t="shared" ref="BL74:BM74" si="211">BL18</f>
        <v>5349</v>
      </c>
      <c r="BM74" s="16">
        <f t="shared" si="211"/>
        <v>64188</v>
      </c>
      <c r="BN74" s="83"/>
      <c r="BO74" s="14">
        <f t="shared" si="169"/>
        <v>40.021978021978022</v>
      </c>
      <c r="BP74" s="16">
        <f t="shared" ref="BP74:BQ74" si="212">BP18</f>
        <v>6070</v>
      </c>
      <c r="BQ74" s="16">
        <f t="shared" si="212"/>
        <v>72840</v>
      </c>
    </row>
    <row r="75" spans="1:69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8">
        <v>17</v>
      </c>
      <c r="BG75" s="14">
        <f t="shared" si="165"/>
        <v>22.931868131868132</v>
      </c>
      <c r="BH75" s="16">
        <f t="shared" ref="BH75:BI75" si="213">BH19</f>
        <v>3478</v>
      </c>
      <c r="BI75" s="16">
        <f t="shared" si="213"/>
        <v>41736</v>
      </c>
      <c r="BJ75" s="83"/>
      <c r="BK75" s="14">
        <f t="shared" si="167"/>
        <v>37.384615384615387</v>
      </c>
      <c r="BL75" s="16">
        <f t="shared" ref="BL75:BM75" si="214">BL19</f>
        <v>5670</v>
      </c>
      <c r="BM75" s="16">
        <f t="shared" si="214"/>
        <v>68040</v>
      </c>
      <c r="BN75" s="83"/>
      <c r="BO75" s="14">
        <f t="shared" si="169"/>
        <v>42.428571428571431</v>
      </c>
      <c r="BP75" s="16">
        <f t="shared" ref="BP75:BQ75" si="215">BP19</f>
        <v>6435</v>
      </c>
      <c r="BQ75" s="16">
        <f t="shared" si="215"/>
        <v>77220</v>
      </c>
    </row>
    <row r="76" spans="1:69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8">
        <v>18</v>
      </c>
      <c r="BG76" s="14">
        <f t="shared" si="165"/>
        <v>24.309890109890109</v>
      </c>
      <c r="BH76" s="16">
        <f t="shared" ref="BH76:BI76" si="216">BH20</f>
        <v>3687</v>
      </c>
      <c r="BI76" s="16">
        <f t="shared" si="216"/>
        <v>44244</v>
      </c>
      <c r="BJ76" s="83"/>
      <c r="BK76" s="14">
        <f t="shared" si="167"/>
        <v>39.626373626373628</v>
      </c>
      <c r="BL76" s="16">
        <f t="shared" ref="BL76:BM76" si="217">BL20</f>
        <v>6010</v>
      </c>
      <c r="BM76" s="16">
        <f t="shared" si="217"/>
        <v>72120</v>
      </c>
      <c r="BN76" s="83"/>
      <c r="BO76" s="14">
        <f t="shared" si="169"/>
        <v>44.973626373626374</v>
      </c>
      <c r="BP76" s="16">
        <f t="shared" ref="BP76:BQ76" si="218">BP20</f>
        <v>6821</v>
      </c>
      <c r="BQ76" s="16">
        <f t="shared" si="218"/>
        <v>81852</v>
      </c>
    </row>
    <row r="77" spans="1:69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8">
        <v>19</v>
      </c>
      <c r="BG77" s="14">
        <f t="shared" si="165"/>
        <v>26.017582417582418</v>
      </c>
      <c r="BH77" s="16">
        <f t="shared" ref="BH77:BI77" si="219">BH21</f>
        <v>3946</v>
      </c>
      <c r="BI77" s="16">
        <f t="shared" si="219"/>
        <v>47352</v>
      </c>
      <c r="BJ77" s="83"/>
      <c r="BK77" s="14">
        <f t="shared" si="167"/>
        <v>42.408791208791207</v>
      </c>
      <c r="BL77" s="16">
        <f t="shared" ref="BL77:BM77" si="220">BL21</f>
        <v>6432</v>
      </c>
      <c r="BM77" s="16">
        <f t="shared" si="220"/>
        <v>77184</v>
      </c>
      <c r="BN77" s="83"/>
      <c r="BO77" s="14">
        <f t="shared" si="169"/>
        <v>48.138461538461542</v>
      </c>
      <c r="BP77" s="16">
        <f t="shared" ref="BP77:BQ77" si="221">BP21</f>
        <v>7301</v>
      </c>
      <c r="BQ77" s="16">
        <f t="shared" si="221"/>
        <v>87612</v>
      </c>
    </row>
    <row r="78" spans="1:69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8">
        <v>20</v>
      </c>
      <c r="BG78" s="14">
        <f t="shared" si="165"/>
        <v>27.843956043956045</v>
      </c>
      <c r="BH78" s="16">
        <f t="shared" ref="BH78:BI78" si="222">BH22</f>
        <v>4223</v>
      </c>
      <c r="BI78" s="16">
        <f t="shared" si="222"/>
        <v>50676</v>
      </c>
      <c r="BJ78" s="83"/>
      <c r="BK78" s="14">
        <f t="shared" si="167"/>
        <v>44.07032967032967</v>
      </c>
      <c r="BL78" s="16">
        <f t="shared" ref="BL78:BM78" si="223">BL22</f>
        <v>6684</v>
      </c>
      <c r="BM78" s="16">
        <f t="shared" si="223"/>
        <v>80208</v>
      </c>
      <c r="BN78" s="83"/>
      <c r="BO78" s="14">
        <f t="shared" si="169"/>
        <v>51.514285714285712</v>
      </c>
      <c r="BP78" s="16">
        <f t="shared" ref="BP78:BQ78" si="224">BP22</f>
        <v>7813</v>
      </c>
      <c r="BQ78" s="16">
        <f t="shared" si="224"/>
        <v>93756</v>
      </c>
    </row>
    <row r="79" spans="1:69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2"/>
      <c r="AI79" s="2"/>
      <c r="AJ79" s="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8">
        <v>21</v>
      </c>
      <c r="BG79" s="14">
        <f t="shared" si="165"/>
        <v>29.795604395604396</v>
      </c>
      <c r="BH79" s="16">
        <f t="shared" ref="BH79:BI79" si="225">BH23</f>
        <v>4519</v>
      </c>
      <c r="BI79" s="16">
        <f t="shared" si="225"/>
        <v>54228</v>
      </c>
      <c r="BJ79" s="83"/>
      <c r="BK79" s="14">
        <f t="shared" si="167"/>
        <v>48.567032967032965</v>
      </c>
      <c r="BL79" s="16">
        <f t="shared" ref="BL79:BM79" si="226">BL23</f>
        <v>7366</v>
      </c>
      <c r="BM79" s="16">
        <f t="shared" si="226"/>
        <v>88392</v>
      </c>
      <c r="BN79" s="83"/>
      <c r="BO79" s="14">
        <f t="shared" si="169"/>
        <v>55.127472527472527</v>
      </c>
      <c r="BP79" s="16">
        <f t="shared" ref="BP79:BQ79" si="227">BP23</f>
        <v>8361</v>
      </c>
      <c r="BQ79" s="16">
        <f t="shared" si="227"/>
        <v>100332</v>
      </c>
    </row>
    <row r="80" spans="1:69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8">
        <v>22</v>
      </c>
      <c r="BG80" s="14">
        <f t="shared" si="165"/>
        <v>31.885714285714286</v>
      </c>
      <c r="BH80" s="16">
        <f t="shared" ref="BH80:BI80" si="228">BH24</f>
        <v>4836</v>
      </c>
      <c r="BI80" s="16">
        <f t="shared" si="228"/>
        <v>58032</v>
      </c>
      <c r="BJ80" s="83"/>
      <c r="BK80" s="14">
        <f t="shared" si="167"/>
        <v>51.975824175824172</v>
      </c>
      <c r="BL80" s="16">
        <f t="shared" ref="BL80:BM80" si="229">BL24</f>
        <v>7883</v>
      </c>
      <c r="BM80" s="16">
        <f t="shared" si="229"/>
        <v>94596</v>
      </c>
      <c r="BN80" s="83"/>
      <c r="BO80" s="14">
        <f t="shared" si="169"/>
        <v>58.991208791208791</v>
      </c>
      <c r="BP80" s="16">
        <f t="shared" ref="BP80:BQ80" si="230">BP24</f>
        <v>8947</v>
      </c>
      <c r="BQ80" s="16">
        <f t="shared" si="230"/>
        <v>107364</v>
      </c>
    </row>
    <row r="81" spans="1:69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8">
        <v>23</v>
      </c>
      <c r="BG81" s="14">
        <f t="shared" si="165"/>
        <v>34.120879120879124</v>
      </c>
      <c r="BH81" s="16">
        <f t="shared" ref="BH81:BI81" si="231">BH25</f>
        <v>5175</v>
      </c>
      <c r="BI81" s="16">
        <f t="shared" si="231"/>
        <v>62100</v>
      </c>
      <c r="BJ81" s="83"/>
      <c r="BK81" s="14">
        <f t="shared" si="167"/>
        <v>55.621978021978023</v>
      </c>
      <c r="BL81" s="16">
        <f t="shared" ref="BL81:BM81" si="232">BL25</f>
        <v>8436</v>
      </c>
      <c r="BM81" s="16">
        <f t="shared" si="232"/>
        <v>101232</v>
      </c>
      <c r="BN81" s="83"/>
      <c r="BO81" s="14">
        <f t="shared" si="169"/>
        <v>63.125274725274728</v>
      </c>
      <c r="BP81" s="16">
        <f t="shared" ref="BP81:BQ81" si="233">BP25</f>
        <v>9574</v>
      </c>
      <c r="BQ81" s="16">
        <f t="shared" si="233"/>
        <v>114888</v>
      </c>
    </row>
    <row r="82" spans="1:69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8">
        <v>24</v>
      </c>
      <c r="BG82" s="14">
        <f t="shared" si="165"/>
        <v>36.507692307692309</v>
      </c>
      <c r="BH82" s="16">
        <f t="shared" ref="BH82:BI82" si="234">BH26</f>
        <v>5537</v>
      </c>
      <c r="BI82" s="16">
        <f t="shared" si="234"/>
        <v>66444</v>
      </c>
      <c r="BJ82" s="83"/>
      <c r="BK82" s="14">
        <f t="shared" si="167"/>
        <v>59.518681318681317</v>
      </c>
      <c r="BL82" s="16">
        <f t="shared" ref="BL82:BM82" si="235">BL26</f>
        <v>9027</v>
      </c>
      <c r="BM82" s="16">
        <f t="shared" si="235"/>
        <v>108324</v>
      </c>
      <c r="BN82" s="83"/>
      <c r="BO82" s="14">
        <f t="shared" si="169"/>
        <v>67.542857142857144</v>
      </c>
      <c r="BP82" s="16">
        <f t="shared" ref="BP82:BQ82" si="236">BP26</f>
        <v>10244</v>
      </c>
      <c r="BQ82" s="16">
        <f t="shared" si="236"/>
        <v>122928</v>
      </c>
    </row>
    <row r="83" spans="1:69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8">
        <v>25</v>
      </c>
      <c r="BG83" s="14">
        <f t="shared" si="165"/>
        <v>39.065934065934066</v>
      </c>
      <c r="BH83" s="16">
        <f t="shared" ref="BH83:BI83" si="237">BH27</f>
        <v>5925</v>
      </c>
      <c r="BI83" s="16">
        <f t="shared" si="237"/>
        <v>71100</v>
      </c>
      <c r="BJ83" s="83"/>
      <c r="BK83" s="14">
        <f t="shared" si="167"/>
        <v>63.67912087912088</v>
      </c>
      <c r="BL83" s="16">
        <f t="shared" ref="BL83:BM83" si="238">BL27</f>
        <v>9658</v>
      </c>
      <c r="BM83" s="16">
        <f t="shared" si="238"/>
        <v>115896</v>
      </c>
      <c r="BN83" s="83"/>
      <c r="BO83" s="14">
        <f t="shared" si="169"/>
        <v>72.270329670329673</v>
      </c>
      <c r="BP83" s="16">
        <f t="shared" ref="BP83:BQ83" si="239">BP27</f>
        <v>10961</v>
      </c>
      <c r="BQ83" s="16">
        <f t="shared" si="239"/>
        <v>131532</v>
      </c>
    </row>
    <row r="84" spans="1:69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41">
        <v>26</v>
      </c>
      <c r="BG84" s="9">
        <f t="shared" si="165"/>
        <v>41.802197802197803</v>
      </c>
      <c r="BH84" s="47">
        <f t="shared" ref="BH84:BI84" si="240">BH28</f>
        <v>6340</v>
      </c>
      <c r="BI84" s="47">
        <f t="shared" si="240"/>
        <v>76080</v>
      </c>
      <c r="BJ84" s="84"/>
      <c r="BK84" s="9">
        <f t="shared" si="167"/>
        <v>68.136263736263743</v>
      </c>
      <c r="BL84" s="47">
        <f t="shared" ref="BL84:BM84" si="241">BL28</f>
        <v>10334</v>
      </c>
      <c r="BM84" s="47">
        <f t="shared" si="241"/>
        <v>124008</v>
      </c>
      <c r="BN84" s="84"/>
      <c r="BO84" s="9">
        <f t="shared" si="169"/>
        <v>77.334065934065933</v>
      </c>
      <c r="BP84" s="47">
        <f t="shared" ref="BP84:BQ84" si="242">BP28</f>
        <v>11729</v>
      </c>
      <c r="BQ84" s="47">
        <f t="shared" si="242"/>
        <v>140748</v>
      </c>
    </row>
    <row r="85" spans="1:6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2"/>
      <c r="AI90" s="2"/>
      <c r="AJ90" s="2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2"/>
      <c r="AI91" s="2"/>
      <c r="AJ91" s="2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2"/>
      <c r="AI92" s="2"/>
      <c r="AJ92" s="2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2"/>
      <c r="AI93" s="2"/>
      <c r="AJ93" s="2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2"/>
      <c r="AI94" s="2"/>
      <c r="AJ94" s="2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2"/>
      <c r="AI95" s="2"/>
      <c r="AJ95" s="2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2"/>
      <c r="AI96" s="2"/>
      <c r="AJ96" s="2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2"/>
      <c r="AI97" s="2"/>
      <c r="AJ97" s="2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2"/>
      <c r="AI101" s="2"/>
      <c r="AJ101" s="2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2"/>
      <c r="AI102" s="2"/>
      <c r="AJ102" s="2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2"/>
      <c r="AI103" s="2"/>
      <c r="AJ103" s="2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2"/>
      <c r="AI104" s="2"/>
      <c r="AJ104" s="2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2"/>
      <c r="AI105" s="2"/>
      <c r="AJ105" s="2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"/>
      <c r="AI106" s="2"/>
      <c r="AJ106" s="2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/>
      <c r="AI107" s="2"/>
      <c r="AJ107" s="2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/>
      <c r="AI108" s="2"/>
      <c r="AJ108" s="2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/>
      <c r="AI109" s="2"/>
      <c r="AJ109" s="2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2"/>
      <c r="AI110" s="2"/>
      <c r="AJ110" s="2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2"/>
      <c r="AI111" s="2"/>
      <c r="AJ111" s="2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2"/>
      <c r="AI112" s="2"/>
      <c r="AJ112" s="2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2"/>
      <c r="AI113" s="2"/>
      <c r="AJ113" s="2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2"/>
      <c r="AI114" s="2"/>
      <c r="AJ114" s="2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2"/>
      <c r="AI115" s="2"/>
      <c r="AJ115" s="2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2"/>
      <c r="AI116" s="2"/>
      <c r="AJ116" s="2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2"/>
      <c r="AI117" s="2"/>
      <c r="AJ117" s="2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2"/>
      <c r="AI118" s="2"/>
      <c r="AJ118" s="2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2"/>
      <c r="AI119" s="2"/>
      <c r="AJ119" s="2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2"/>
      <c r="AI120" s="2"/>
      <c r="AJ120" s="2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2"/>
      <c r="AI121" s="2"/>
      <c r="AJ121" s="2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2"/>
      <c r="AI122" s="2"/>
      <c r="AJ122" s="2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2"/>
      <c r="AI123" s="2"/>
      <c r="AJ123" s="2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2"/>
      <c r="AI124" s="2"/>
      <c r="AJ124" s="2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2"/>
      <c r="AI125" s="2"/>
      <c r="AJ125" s="2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2"/>
      <c r="AI126" s="2"/>
      <c r="AJ126" s="2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2"/>
      <c r="AI127" s="2"/>
      <c r="AJ127" s="2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2"/>
      <c r="AI128" s="2"/>
      <c r="AJ128" s="2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2"/>
      <c r="AI129" s="2"/>
      <c r="AJ129" s="2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2"/>
      <c r="AI130" s="2"/>
      <c r="AJ130" s="2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2"/>
      <c r="AI131" s="2"/>
      <c r="AJ131" s="2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2"/>
      <c r="AI132" s="2"/>
      <c r="AJ132" s="2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2"/>
      <c r="AI133" s="2"/>
      <c r="AJ133" s="2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2"/>
      <c r="AI134" s="2"/>
      <c r="AJ134" s="2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2"/>
      <c r="AI135" s="2"/>
      <c r="AJ135" s="2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2"/>
      <c r="AI136" s="2"/>
      <c r="AJ136" s="2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2"/>
      <c r="AI137" s="2"/>
      <c r="AJ137" s="2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2"/>
      <c r="AI138" s="2"/>
      <c r="AJ138" s="2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2"/>
      <c r="AI139" s="2"/>
      <c r="AJ139" s="2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2"/>
      <c r="AI140" s="2"/>
      <c r="AJ140" s="2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2"/>
      <c r="AI141" s="2"/>
      <c r="AJ141" s="2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2"/>
      <c r="AI142" s="2"/>
      <c r="AJ142" s="2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2"/>
      <c r="AI143" s="2"/>
      <c r="AJ143" s="2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2"/>
      <c r="AI144" s="2"/>
      <c r="AJ144" s="2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2"/>
      <c r="AI145" s="2"/>
      <c r="AJ145" s="2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2"/>
      <c r="AI146" s="2"/>
      <c r="AJ146" s="2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2"/>
      <c r="AI147" s="2"/>
      <c r="AJ147" s="2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2"/>
      <c r="AI148" s="2"/>
      <c r="AJ148" s="2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2"/>
      <c r="AI149" s="2"/>
      <c r="AJ149" s="2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2"/>
      <c r="AI150" s="2"/>
      <c r="AJ150" s="2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2"/>
      <c r="AI151" s="2"/>
      <c r="AJ151" s="2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2"/>
      <c r="AI152" s="2"/>
      <c r="AJ152" s="2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2"/>
      <c r="AI153" s="2"/>
      <c r="AJ153" s="2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2"/>
      <c r="AI154" s="2"/>
      <c r="AJ154" s="2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2"/>
      <c r="AI155" s="2"/>
      <c r="AJ155" s="2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2"/>
      <c r="AI156" s="2"/>
      <c r="AJ156" s="2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2"/>
      <c r="AI157" s="2"/>
      <c r="AJ157" s="2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2"/>
      <c r="AI158" s="2"/>
      <c r="AJ158" s="2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2"/>
      <c r="AI159" s="2"/>
      <c r="AJ159" s="2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2"/>
      <c r="AI160" s="2"/>
      <c r="AJ160" s="2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2"/>
      <c r="AI161" s="2"/>
      <c r="AJ161" s="2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2"/>
      <c r="AI162" s="2"/>
      <c r="AJ162" s="2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2"/>
      <c r="AI163" s="2"/>
      <c r="AJ163" s="2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2"/>
      <c r="AI164" s="2"/>
      <c r="AJ164" s="2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2"/>
      <c r="AI165" s="2"/>
      <c r="AJ165" s="2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2"/>
      <c r="AI166" s="2"/>
      <c r="AJ166" s="2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2"/>
      <c r="AI167" s="2"/>
      <c r="AJ167" s="2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2"/>
      <c r="AI168" s="2"/>
      <c r="AJ168" s="2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2"/>
      <c r="AI169" s="2"/>
      <c r="AJ169" s="2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2"/>
      <c r="AI170" s="2"/>
      <c r="AJ170" s="2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2"/>
      <c r="AI171" s="2"/>
      <c r="AJ171" s="2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2"/>
      <c r="AI172" s="2"/>
      <c r="AJ172" s="2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2"/>
      <c r="AI173" s="2"/>
      <c r="AJ173" s="2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2"/>
      <c r="AI174" s="2"/>
      <c r="AJ174" s="2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2"/>
      <c r="AI175" s="2"/>
      <c r="AJ175" s="2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2"/>
      <c r="AI176" s="2"/>
      <c r="AJ176" s="2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2"/>
      <c r="AI177" s="2"/>
      <c r="AJ177" s="2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2"/>
      <c r="AI178" s="2"/>
      <c r="AJ178" s="2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2"/>
      <c r="AI179" s="2"/>
      <c r="AJ179" s="2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2"/>
      <c r="AI180" s="2"/>
      <c r="AJ180" s="2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2"/>
      <c r="AI181" s="2"/>
      <c r="AJ181" s="2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2"/>
      <c r="AI182" s="2"/>
      <c r="AJ182" s="2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2"/>
      <c r="AI183" s="2"/>
      <c r="AJ183" s="2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2"/>
      <c r="AI184" s="2"/>
      <c r="AJ184" s="2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2"/>
      <c r="AI185" s="2"/>
      <c r="AJ185" s="2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2"/>
      <c r="AI186" s="2"/>
      <c r="AJ186" s="2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2"/>
      <c r="AI187" s="2"/>
      <c r="AJ187" s="2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2"/>
      <c r="AI188" s="2"/>
      <c r="AJ188" s="2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2"/>
      <c r="AI189" s="2"/>
      <c r="AJ189" s="2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2"/>
      <c r="AI190" s="2"/>
      <c r="AJ190" s="2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2"/>
      <c r="AI191" s="2"/>
      <c r="AJ191" s="2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2"/>
      <c r="AI192" s="2"/>
      <c r="AJ192" s="2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2"/>
      <c r="AI193" s="2"/>
      <c r="AJ193" s="2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2"/>
      <c r="AI194" s="2"/>
      <c r="AJ194" s="2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2"/>
      <c r="AI195" s="2"/>
      <c r="AJ195" s="2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2"/>
      <c r="AI196" s="2"/>
      <c r="AJ196" s="2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2"/>
      <c r="AI197" s="2"/>
      <c r="AJ197" s="2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2"/>
      <c r="AI198" s="2"/>
      <c r="AJ198" s="2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2"/>
      <c r="AI199" s="2"/>
      <c r="AJ199" s="2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2"/>
      <c r="AI200" s="2"/>
      <c r="AJ200" s="2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2"/>
      <c r="AI201" s="2"/>
      <c r="AJ201" s="2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2"/>
      <c r="AI202" s="2"/>
      <c r="AJ202" s="2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2"/>
      <c r="AI203" s="2"/>
      <c r="AJ203" s="2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2"/>
      <c r="AI204" s="2"/>
      <c r="AJ204" s="2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2"/>
      <c r="AI205" s="2"/>
      <c r="AJ205" s="2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2"/>
      <c r="AI206" s="2"/>
      <c r="AJ206" s="2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2"/>
      <c r="AI207" s="2"/>
      <c r="AJ207" s="2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2"/>
      <c r="AI208" s="2"/>
      <c r="AJ208" s="2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2"/>
      <c r="AI209" s="2"/>
      <c r="AJ209" s="2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2"/>
      <c r="AI210" s="2"/>
      <c r="AJ210" s="2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2"/>
      <c r="AI211" s="2"/>
      <c r="AJ211" s="2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2"/>
      <c r="AI212" s="2"/>
      <c r="AJ212" s="2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2"/>
      <c r="AI213" s="2"/>
      <c r="AJ213" s="2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2"/>
      <c r="AI214" s="2"/>
      <c r="AJ214" s="2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2"/>
      <c r="AI215" s="2"/>
      <c r="AJ215" s="2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2"/>
      <c r="AI216" s="2"/>
      <c r="AJ216" s="2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2"/>
      <c r="AI217" s="2"/>
      <c r="AJ217" s="2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2"/>
      <c r="AI218" s="2"/>
      <c r="AJ218" s="2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2"/>
      <c r="AI219" s="2"/>
      <c r="AJ219" s="2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2"/>
      <c r="AI220" s="2"/>
      <c r="AJ220" s="2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2"/>
      <c r="AI221" s="2"/>
      <c r="AJ221" s="2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2"/>
      <c r="AI222" s="2"/>
      <c r="AJ222" s="2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2"/>
      <c r="AI223" s="2"/>
      <c r="AJ223" s="2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2"/>
      <c r="AI224" s="2"/>
      <c r="AJ224" s="2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2"/>
      <c r="AI225" s="2"/>
      <c r="AJ225" s="2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2"/>
      <c r="AI226" s="2"/>
      <c r="AJ226" s="2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2"/>
      <c r="AI227" s="2"/>
      <c r="AJ227" s="2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2"/>
      <c r="AI228" s="2"/>
      <c r="AJ228" s="2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2"/>
      <c r="AI229" s="2"/>
      <c r="AJ229" s="2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2"/>
      <c r="AI230" s="2"/>
      <c r="AJ230" s="2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2"/>
      <c r="AI231" s="2"/>
      <c r="AJ231" s="2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2"/>
      <c r="AI232" s="2"/>
      <c r="AJ232" s="2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2"/>
      <c r="AI233" s="2"/>
      <c r="AJ233" s="2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2"/>
      <c r="AI234" s="2"/>
      <c r="AJ234" s="2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2"/>
      <c r="AI235" s="2"/>
      <c r="AJ235" s="2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2"/>
      <c r="AI236" s="2"/>
      <c r="AJ236" s="2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2"/>
      <c r="AI237" s="2"/>
      <c r="AJ237" s="2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2"/>
      <c r="AI238" s="2"/>
      <c r="AJ238" s="2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2"/>
      <c r="AI239" s="2"/>
      <c r="AJ239" s="2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2"/>
      <c r="AI240" s="2"/>
      <c r="AJ240" s="2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2"/>
      <c r="AI241" s="2"/>
      <c r="AJ241" s="2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2"/>
      <c r="AI242" s="2"/>
      <c r="AJ242" s="2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2"/>
      <c r="AI243" s="2"/>
      <c r="AJ243" s="2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2"/>
      <c r="AI244" s="2"/>
      <c r="AJ244" s="2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2"/>
      <c r="AI245" s="2"/>
      <c r="AJ245" s="2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2"/>
      <c r="AI246" s="2"/>
      <c r="AJ246" s="2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2"/>
      <c r="AI247" s="2"/>
      <c r="AJ247" s="2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2"/>
      <c r="AI248" s="2"/>
      <c r="AJ248" s="2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2"/>
      <c r="AI249" s="2"/>
      <c r="AJ249" s="2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2"/>
      <c r="AI250" s="2"/>
      <c r="AJ250" s="2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2"/>
      <c r="AI251" s="2"/>
      <c r="AJ251" s="2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2"/>
      <c r="AI252" s="2"/>
      <c r="AJ252" s="2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2"/>
      <c r="AI253" s="2"/>
      <c r="AJ253" s="2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2"/>
      <c r="AI254" s="2"/>
      <c r="AJ254" s="2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2"/>
      <c r="AI255" s="2"/>
      <c r="AJ255" s="2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2"/>
      <c r="AI256" s="2"/>
      <c r="AJ256" s="2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2"/>
      <c r="AI257" s="2"/>
      <c r="AJ257" s="2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2"/>
      <c r="AI258" s="2"/>
      <c r="AJ258" s="2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2"/>
      <c r="AI259" s="2"/>
      <c r="AJ259" s="2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2"/>
      <c r="AI260" s="2"/>
      <c r="AJ260" s="2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2"/>
      <c r="AI261" s="2"/>
      <c r="AJ261" s="2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2"/>
      <c r="AI262" s="2"/>
      <c r="AJ262" s="2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2"/>
      <c r="AI263" s="2"/>
      <c r="AJ263" s="2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2"/>
      <c r="AI264" s="2"/>
      <c r="AJ264" s="2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2"/>
      <c r="AI265" s="2"/>
      <c r="AJ265" s="2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2"/>
      <c r="AI266" s="2"/>
      <c r="AJ266" s="2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2"/>
      <c r="AI267" s="2"/>
      <c r="AJ267" s="2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2"/>
      <c r="AI268" s="2"/>
      <c r="AJ268" s="2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2"/>
      <c r="AI269" s="2"/>
      <c r="AJ269" s="2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2"/>
      <c r="AI270" s="2"/>
      <c r="AJ270" s="2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2"/>
      <c r="AI271" s="2"/>
      <c r="AJ271" s="2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2"/>
      <c r="AI272" s="2"/>
      <c r="AJ272" s="2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2"/>
      <c r="AI273" s="2"/>
      <c r="AJ273" s="2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2"/>
      <c r="AI274" s="2"/>
      <c r="AJ274" s="2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2"/>
      <c r="AI275" s="2"/>
      <c r="AJ275" s="2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2"/>
      <c r="AI276" s="2"/>
      <c r="AJ276" s="2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2"/>
      <c r="AI277" s="2"/>
      <c r="AJ277" s="2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2"/>
      <c r="AI278" s="2"/>
      <c r="AJ278" s="2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2"/>
      <c r="AI279" s="2"/>
      <c r="AJ279" s="2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2"/>
      <c r="AI280" s="2"/>
      <c r="AJ280" s="2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2"/>
      <c r="AI281" s="2"/>
      <c r="AJ281" s="2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2"/>
      <c r="AI282" s="2"/>
      <c r="AJ282" s="2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2"/>
      <c r="AI283" s="2"/>
      <c r="AJ283" s="2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2"/>
      <c r="AI284" s="2"/>
      <c r="AJ284" s="2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2"/>
      <c r="AI285" s="2"/>
      <c r="AJ285" s="2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2"/>
      <c r="AI286" s="2"/>
      <c r="AJ286" s="2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2"/>
      <c r="AI287" s="2"/>
      <c r="AJ287" s="2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2"/>
      <c r="AI288" s="2"/>
      <c r="AJ288" s="2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2"/>
      <c r="AI289" s="2"/>
      <c r="AJ289" s="2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2"/>
      <c r="AI290" s="2"/>
      <c r="AJ290" s="2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2"/>
      <c r="AI291" s="2"/>
      <c r="AJ291" s="2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2"/>
      <c r="AI292" s="2"/>
      <c r="AJ292" s="2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2"/>
      <c r="AI293" s="2"/>
      <c r="AJ293" s="2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2"/>
      <c r="AI294" s="2"/>
      <c r="AJ294" s="2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2"/>
      <c r="AI295" s="2"/>
      <c r="AJ295" s="2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2"/>
      <c r="AI296" s="2"/>
      <c r="AJ296" s="2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2"/>
      <c r="AI297" s="2"/>
      <c r="AJ297" s="2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2"/>
      <c r="AI298" s="2"/>
      <c r="AJ298" s="2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2"/>
      <c r="AI299" s="2"/>
      <c r="AJ299" s="2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2"/>
      <c r="AI300" s="2"/>
      <c r="AJ300" s="2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2"/>
      <c r="AI301" s="2"/>
      <c r="AJ301" s="2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2"/>
      <c r="AI302" s="2"/>
      <c r="AJ302" s="2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2"/>
      <c r="AI303" s="2"/>
      <c r="AJ303" s="2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2"/>
      <c r="AI304" s="2"/>
      <c r="AJ304" s="2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2"/>
      <c r="AI305" s="2"/>
      <c r="AJ305" s="2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1:6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2"/>
      <c r="AI306" s="2"/>
      <c r="AJ306" s="2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spans="1:6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2"/>
      <c r="AI307" s="2"/>
      <c r="AJ307" s="2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spans="1:6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2"/>
      <c r="AI308" s="2"/>
      <c r="AJ308" s="2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spans="1:6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2"/>
      <c r="AI309" s="2"/>
      <c r="AJ309" s="2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spans="1:6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2"/>
      <c r="AI310" s="2"/>
      <c r="AJ310" s="2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spans="1:6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2"/>
      <c r="AI311" s="2"/>
      <c r="AJ311" s="2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 spans="1:6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2"/>
      <c r="AI312" s="2"/>
      <c r="AJ312" s="2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spans="1:6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2"/>
      <c r="AI313" s="2"/>
      <c r="AJ313" s="2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spans="1:6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2"/>
      <c r="AI314" s="2"/>
      <c r="AJ314" s="2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spans="1:6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2"/>
      <c r="AI315" s="2"/>
      <c r="AJ315" s="2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2"/>
      <c r="AI316" s="2"/>
      <c r="AJ316" s="2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spans="1:6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2"/>
      <c r="AI317" s="2"/>
      <c r="AJ317" s="2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spans="1:6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2"/>
      <c r="AI318" s="2"/>
      <c r="AJ318" s="2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2"/>
      <c r="AI319" s="2"/>
      <c r="AJ319" s="2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 spans="1:6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2"/>
      <c r="AI320" s="2"/>
      <c r="AJ320" s="2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spans="1:6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2"/>
      <c r="AI321" s="2"/>
      <c r="AJ321" s="2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spans="1:6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2"/>
      <c r="AI322" s="2"/>
      <c r="AJ322" s="2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spans="1:6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2"/>
      <c r="AI323" s="2"/>
      <c r="AJ323" s="2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spans="1:6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2"/>
      <c r="AI324" s="2"/>
      <c r="AJ324" s="2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spans="1:6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2"/>
      <c r="AI325" s="2"/>
      <c r="AJ325" s="2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2"/>
      <c r="AI326" s="2"/>
      <c r="AJ326" s="2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spans="1:6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2"/>
      <c r="AI327" s="2"/>
      <c r="AJ327" s="2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spans="1:6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2"/>
      <c r="AI328" s="2"/>
      <c r="AJ328" s="2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spans="1:6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2"/>
      <c r="AI329" s="2"/>
      <c r="AJ329" s="2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2"/>
      <c r="AI330" s="2"/>
      <c r="AJ330" s="2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2"/>
      <c r="AI331" s="2"/>
      <c r="AJ331" s="2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spans="1:6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2"/>
      <c r="AI332" s="2"/>
      <c r="AJ332" s="2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2"/>
      <c r="AI333" s="2"/>
      <c r="AJ333" s="2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2"/>
      <c r="AI334" s="2"/>
      <c r="AJ334" s="2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spans="1:6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2"/>
      <c r="AI335" s="2"/>
      <c r="AJ335" s="2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spans="1:6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2"/>
      <c r="AI336" s="2"/>
      <c r="AJ336" s="2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spans="1:6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2"/>
      <c r="AI337" s="2"/>
      <c r="AJ337" s="2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spans="1:6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2"/>
      <c r="AI338" s="2"/>
      <c r="AJ338" s="2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spans="1:6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2"/>
      <c r="AI339" s="2"/>
      <c r="AJ339" s="2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2"/>
      <c r="AI340" s="2"/>
      <c r="AJ340" s="2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2"/>
      <c r="AI341" s="2"/>
      <c r="AJ341" s="2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2"/>
      <c r="AI342" s="2"/>
      <c r="AJ342" s="2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2"/>
      <c r="AI343" s="2"/>
      <c r="AJ343" s="2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2"/>
      <c r="AI344" s="2"/>
      <c r="AJ344" s="2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2"/>
      <c r="AI345" s="2"/>
      <c r="AJ345" s="2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2"/>
      <c r="AI346" s="2"/>
      <c r="AJ346" s="2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2"/>
      <c r="AI347" s="2"/>
      <c r="AJ347" s="2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2"/>
      <c r="AI348" s="2"/>
      <c r="AJ348" s="2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2"/>
      <c r="AI349" s="2"/>
      <c r="AJ349" s="2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2"/>
      <c r="AI350" s="2"/>
      <c r="AJ350" s="2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2"/>
      <c r="AI351" s="2"/>
      <c r="AJ351" s="2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2"/>
      <c r="AI352" s="2"/>
      <c r="AJ352" s="2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2"/>
      <c r="AI353" s="2"/>
      <c r="AJ353" s="2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2"/>
      <c r="AI354" s="2"/>
      <c r="AJ354" s="2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2"/>
      <c r="AI355" s="2"/>
      <c r="AJ355" s="2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2"/>
      <c r="AI356" s="2"/>
      <c r="AJ356" s="2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2"/>
      <c r="AI357" s="2"/>
      <c r="AJ357" s="2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2"/>
      <c r="AI358" s="2"/>
      <c r="AJ358" s="2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2"/>
      <c r="AI359" s="2"/>
      <c r="AJ359" s="2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2"/>
      <c r="AI360" s="2"/>
      <c r="AJ360" s="2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2"/>
      <c r="AI361" s="2"/>
      <c r="AJ361" s="2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2"/>
      <c r="AI362" s="2"/>
      <c r="AJ362" s="2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2"/>
      <c r="AI363" s="2"/>
      <c r="AJ363" s="2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2"/>
      <c r="AI364" s="2"/>
      <c r="AJ364" s="2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2"/>
      <c r="AI365" s="2"/>
      <c r="AJ365" s="2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2"/>
      <c r="AI366" s="2"/>
      <c r="AJ366" s="2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2"/>
      <c r="AI367" s="2"/>
      <c r="AJ367" s="2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2"/>
      <c r="AI368" s="2"/>
      <c r="AJ368" s="2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spans="1:6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2"/>
      <c r="AI369" s="2"/>
      <c r="AJ369" s="2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spans="1:6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2"/>
      <c r="AI370" s="2"/>
      <c r="AJ370" s="2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2"/>
      <c r="AI371" s="2"/>
      <c r="AJ371" s="2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2"/>
      <c r="AI372" s="2"/>
      <c r="AJ372" s="2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2"/>
      <c r="AI373" s="2"/>
      <c r="AJ373" s="2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2"/>
      <c r="AI374" s="2"/>
      <c r="AJ374" s="2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2"/>
      <c r="AI375" s="2"/>
      <c r="AJ375" s="2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2"/>
      <c r="AI376" s="2"/>
      <c r="AJ376" s="2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2"/>
      <c r="AI377" s="2"/>
      <c r="AJ377" s="2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spans="1:6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2"/>
      <c r="AI378" s="2"/>
      <c r="AJ378" s="2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spans="1:6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2"/>
      <c r="AI379" s="2"/>
      <c r="AJ379" s="2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spans="1:6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2"/>
      <c r="AI380" s="2"/>
      <c r="AJ380" s="2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2"/>
      <c r="AI381" s="2"/>
      <c r="AJ381" s="2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2"/>
      <c r="AI382" s="2"/>
      <c r="AJ382" s="2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spans="1:6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2"/>
      <c r="AI383" s="2"/>
      <c r="AJ383" s="2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spans="1:6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2"/>
      <c r="AI384" s="2"/>
      <c r="AJ384" s="2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2"/>
      <c r="AI385" s="2"/>
      <c r="AJ385" s="2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spans="1:6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2"/>
      <c r="AI386" s="2"/>
      <c r="AJ386" s="2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spans="1:6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2"/>
      <c r="AI387" s="2"/>
      <c r="AJ387" s="2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2"/>
      <c r="AI388" s="2"/>
      <c r="AJ388" s="2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2"/>
      <c r="AI389" s="2"/>
      <c r="AJ389" s="2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2"/>
      <c r="AI390" s="2"/>
      <c r="AJ390" s="2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2"/>
      <c r="AI391" s="2"/>
      <c r="AJ391" s="2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2"/>
      <c r="AI392" s="2"/>
      <c r="AJ392" s="2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2"/>
      <c r="AI393" s="2"/>
      <c r="AJ393" s="2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2"/>
      <c r="AI394" s="2"/>
      <c r="AJ394" s="2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2"/>
      <c r="AI395" s="2"/>
      <c r="AJ395" s="2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2"/>
      <c r="AI396" s="2"/>
      <c r="AJ396" s="2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2"/>
      <c r="AI397" s="2"/>
      <c r="AJ397" s="2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2"/>
      <c r="AI398" s="2"/>
      <c r="AJ398" s="2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2"/>
      <c r="AI399" s="2"/>
      <c r="AJ399" s="2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2"/>
      <c r="AI400" s="2"/>
      <c r="AJ400" s="2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spans="1:6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2"/>
      <c r="AI401" s="2"/>
      <c r="AJ401" s="2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2"/>
      <c r="AI402" s="2"/>
      <c r="AJ402" s="2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2"/>
      <c r="AI403" s="2"/>
      <c r="AJ403" s="2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spans="1:6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2"/>
      <c r="AI404" s="2"/>
      <c r="AJ404" s="2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spans="1:6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2"/>
      <c r="AI405" s="2"/>
      <c r="AJ405" s="2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2"/>
      <c r="AI406" s="2"/>
      <c r="AJ406" s="2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2"/>
      <c r="AI407" s="2"/>
      <c r="AJ407" s="2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2"/>
      <c r="AI408" s="2"/>
      <c r="AJ408" s="2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2"/>
      <c r="AI409" s="2"/>
      <c r="AJ409" s="2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2"/>
      <c r="AI410" s="2"/>
      <c r="AJ410" s="2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2"/>
      <c r="AI411" s="2"/>
      <c r="AJ411" s="2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2"/>
      <c r="AI412" s="2"/>
      <c r="AJ412" s="2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6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2"/>
      <c r="AI413" s="2"/>
      <c r="AJ413" s="2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spans="1:6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2"/>
      <c r="AI414" s="2"/>
      <c r="AJ414" s="2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2"/>
      <c r="AI415" s="2"/>
      <c r="AJ415" s="2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spans="1:6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2"/>
      <c r="AI416" s="2"/>
      <c r="AJ416" s="2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2"/>
      <c r="AI417" s="2"/>
      <c r="AJ417" s="2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2"/>
      <c r="AI418" s="2"/>
      <c r="AJ418" s="2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2"/>
      <c r="AI419" s="2"/>
      <c r="AJ419" s="2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2"/>
      <c r="AI420" s="2"/>
      <c r="AJ420" s="2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2"/>
      <c r="AI421" s="2"/>
      <c r="AJ421" s="2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2"/>
      <c r="AI422" s="2"/>
      <c r="AJ422" s="2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2"/>
      <c r="AI423" s="2"/>
      <c r="AJ423" s="2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2"/>
      <c r="AI424" s="2"/>
      <c r="AJ424" s="2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2"/>
      <c r="AI425" s="2"/>
      <c r="AJ425" s="2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6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2"/>
      <c r="AI426" s="2"/>
      <c r="AJ426" s="2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spans="1:6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2"/>
      <c r="AI427" s="2"/>
      <c r="AJ427" s="2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spans="1:6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2"/>
      <c r="AI428" s="2"/>
      <c r="AJ428" s="2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spans="1:6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2"/>
      <c r="AI429" s="2"/>
      <c r="AJ429" s="2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spans="1:6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2"/>
      <c r="AI430" s="2"/>
      <c r="AJ430" s="2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2"/>
      <c r="AI431" s="2"/>
      <c r="AJ431" s="2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2"/>
      <c r="AI432" s="2"/>
      <c r="AJ432" s="2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2"/>
      <c r="AI433" s="2"/>
      <c r="AJ433" s="2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2"/>
      <c r="AI434" s="2"/>
      <c r="AJ434" s="2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2"/>
      <c r="AI435" s="2"/>
      <c r="AJ435" s="2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2"/>
      <c r="AI436" s="2"/>
      <c r="AJ436" s="2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2"/>
      <c r="AI437" s="2"/>
      <c r="AJ437" s="2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2"/>
      <c r="AI438" s="2"/>
      <c r="AJ438" s="2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spans="1:6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2"/>
      <c r="AI439" s="2"/>
      <c r="AJ439" s="2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spans="1:6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2"/>
      <c r="AI440" s="2"/>
      <c r="AJ440" s="2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2"/>
      <c r="AI441" s="2"/>
      <c r="AJ441" s="2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2"/>
      <c r="AI442" s="2"/>
      <c r="AJ442" s="2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2"/>
      <c r="AI443" s="2"/>
      <c r="AJ443" s="2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2"/>
      <c r="AI444" s="2"/>
      <c r="AJ444" s="2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2"/>
      <c r="AI445" s="2"/>
      <c r="AJ445" s="2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2"/>
      <c r="AI446" s="2"/>
      <c r="AJ446" s="2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2"/>
      <c r="AI447" s="2"/>
      <c r="AJ447" s="2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2"/>
      <c r="AI448" s="2"/>
      <c r="AJ448" s="2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2"/>
      <c r="AI449" s="2"/>
      <c r="AJ449" s="2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2"/>
      <c r="AI450" s="2"/>
      <c r="AJ450" s="2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2"/>
      <c r="AI451" s="2"/>
      <c r="AJ451" s="2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2"/>
      <c r="AI452" s="2"/>
      <c r="AJ452" s="2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2"/>
      <c r="AI453" s="2"/>
      <c r="AJ453" s="2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2"/>
      <c r="AI454" s="2"/>
      <c r="AJ454" s="2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2"/>
      <c r="AI455" s="2"/>
      <c r="AJ455" s="2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2"/>
      <c r="AI456" s="2"/>
      <c r="AJ456" s="2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2"/>
      <c r="AI457" s="2"/>
      <c r="AJ457" s="2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2"/>
      <c r="AI458" s="2"/>
      <c r="AJ458" s="2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2"/>
      <c r="AI459" s="2"/>
      <c r="AJ459" s="2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spans="1:6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2"/>
      <c r="AI460" s="2"/>
      <c r="AJ460" s="2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spans="1:6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2"/>
      <c r="AI461" s="2"/>
      <c r="AJ461" s="2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spans="1:6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2"/>
      <c r="AI462" s="2"/>
      <c r="AJ462" s="2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spans="1:6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2"/>
      <c r="AI463" s="2"/>
      <c r="AJ463" s="2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spans="1:6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2"/>
      <c r="AI464" s="2"/>
      <c r="AJ464" s="2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spans="1:6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2"/>
      <c r="AI465" s="2"/>
      <c r="AJ465" s="2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spans="1:6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2"/>
      <c r="AI466" s="2"/>
      <c r="AJ466" s="2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spans="1:6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2"/>
      <c r="AI467" s="2"/>
      <c r="AJ467" s="2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spans="1:6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2"/>
      <c r="AI468" s="2"/>
      <c r="AJ468" s="2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spans="1:6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2"/>
      <c r="AI469" s="2"/>
      <c r="AJ469" s="2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spans="1:6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2"/>
      <c r="AI470" s="2"/>
      <c r="AJ470" s="2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 spans="1:6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2"/>
      <c r="AI471" s="2"/>
      <c r="AJ471" s="2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2"/>
      <c r="AI472" s="2"/>
      <c r="AJ472" s="2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spans="1:6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2"/>
      <c r="AI473" s="2"/>
      <c r="AJ473" s="2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spans="1:6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2"/>
      <c r="AI474" s="2"/>
      <c r="AJ474" s="2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spans="1:6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2"/>
      <c r="AI475" s="2"/>
      <c r="AJ475" s="2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spans="1:6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2"/>
      <c r="AI476" s="2"/>
      <c r="AJ476" s="2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spans="1:6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2"/>
      <c r="AI477" s="2"/>
      <c r="AJ477" s="2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spans="1:6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2"/>
      <c r="AI478" s="2"/>
      <c r="AJ478" s="2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spans="1:6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2"/>
      <c r="AI479" s="2"/>
      <c r="AJ479" s="2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2"/>
      <c r="AI480" s="2"/>
      <c r="AJ480" s="2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spans="1:6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2"/>
      <c r="AI481" s="2"/>
      <c r="AJ481" s="2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spans="1:6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2"/>
      <c r="AI482" s="2"/>
      <c r="AJ482" s="2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spans="1:6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2"/>
      <c r="AI483" s="2"/>
      <c r="AJ483" s="2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spans="1:6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2"/>
      <c r="AI484" s="2"/>
      <c r="AJ484" s="2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2"/>
      <c r="AI485" s="2"/>
      <c r="AJ485" s="2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spans="1:6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2"/>
      <c r="AI486" s="2"/>
      <c r="AJ486" s="2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spans="1:6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2"/>
      <c r="AI487" s="2"/>
      <c r="AJ487" s="2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spans="1:6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2"/>
      <c r="AI488" s="2"/>
      <c r="AJ488" s="2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spans="1:6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2"/>
      <c r="AI489" s="2"/>
      <c r="AJ489" s="2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2"/>
      <c r="AI490" s="2"/>
      <c r="AJ490" s="2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spans="1:6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2"/>
      <c r="AI491" s="2"/>
      <c r="AJ491" s="2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spans="1:6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2"/>
      <c r="AI492" s="2"/>
      <c r="AJ492" s="2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spans="1:6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2"/>
      <c r="AI493" s="2"/>
      <c r="AJ493" s="2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spans="1:6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2"/>
      <c r="AI494" s="2"/>
      <c r="AJ494" s="2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spans="1:6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2"/>
      <c r="AI495" s="2"/>
      <c r="AJ495" s="2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spans="1:6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2"/>
      <c r="AI496" s="2"/>
      <c r="AJ496" s="2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spans="1:6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2"/>
      <c r="AI497" s="2"/>
      <c r="AJ497" s="2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spans="1:6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2"/>
      <c r="AI498" s="2"/>
      <c r="AJ498" s="2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spans="1:6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2"/>
      <c r="AI499" s="2"/>
      <c r="AJ499" s="2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spans="1:6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2"/>
      <c r="AI500" s="2"/>
      <c r="AJ500" s="2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spans="1:6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2"/>
      <c r="AI501" s="2"/>
      <c r="AJ501" s="2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spans="1:6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2"/>
      <c r="AI502" s="2"/>
      <c r="AJ502" s="2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spans="1:6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2"/>
      <c r="AI503" s="2"/>
      <c r="AJ503" s="2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 spans="1:6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2"/>
      <c r="AI504" s="2"/>
      <c r="AJ504" s="2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 spans="1:6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2"/>
      <c r="AI505" s="2"/>
      <c r="AJ505" s="2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 spans="1:6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2"/>
      <c r="AI506" s="2"/>
      <c r="AJ506" s="2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6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2"/>
      <c r="AI507" s="2"/>
      <c r="AJ507" s="2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6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2"/>
      <c r="AI508" s="2"/>
      <c r="AJ508" s="2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6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2"/>
      <c r="AI509" s="2"/>
      <c r="AJ509" s="2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spans="1:6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2"/>
      <c r="AI510" s="2"/>
      <c r="AJ510" s="2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spans="1:6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2"/>
      <c r="AI511" s="2"/>
      <c r="AJ511" s="2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2"/>
      <c r="AI512" s="2"/>
      <c r="AJ512" s="2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2"/>
      <c r="AI513" s="2"/>
      <c r="AJ513" s="2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2"/>
      <c r="AI514" s="2"/>
      <c r="AJ514" s="2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2"/>
      <c r="AI515" s="2"/>
      <c r="AJ515" s="2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2"/>
      <c r="AI516" s="2"/>
      <c r="AJ516" s="2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2"/>
      <c r="AI517" s="2"/>
      <c r="AJ517" s="2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2"/>
      <c r="AI518" s="2"/>
      <c r="AJ518" s="2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 spans="1:6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2"/>
      <c r="AI519" s="2"/>
      <c r="AJ519" s="2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2"/>
      <c r="AI520" s="2"/>
      <c r="AJ520" s="2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2"/>
      <c r="AI521" s="2"/>
      <c r="AJ521" s="2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 spans="1:6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2"/>
      <c r="AI522" s="2"/>
      <c r="AJ522" s="2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 spans="1:6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2"/>
      <c r="AI523" s="2"/>
      <c r="AJ523" s="2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 spans="1:6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2"/>
      <c r="AI524" s="2"/>
      <c r="AJ524" s="2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 spans="1:6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2"/>
      <c r="AI525" s="2"/>
      <c r="AJ525" s="2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 spans="1:6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2"/>
      <c r="AI526" s="2"/>
      <c r="AJ526" s="2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 spans="1:6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2"/>
      <c r="AI527" s="2"/>
      <c r="AJ527" s="2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 spans="1:6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2"/>
      <c r="AI528" s="2"/>
      <c r="AJ528" s="2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 spans="1:6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2"/>
      <c r="AI529" s="2"/>
      <c r="AJ529" s="2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 spans="1:6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2"/>
      <c r="AI530" s="2"/>
      <c r="AJ530" s="2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 spans="1:6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2"/>
      <c r="AI531" s="2"/>
      <c r="AJ531" s="2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 spans="1:6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2"/>
      <c r="AI532" s="2"/>
      <c r="AJ532" s="2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 spans="1:6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2"/>
      <c r="AI533" s="2"/>
      <c r="AJ533" s="2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 spans="1:6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2"/>
      <c r="AI534" s="2"/>
      <c r="AJ534" s="2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 spans="1:6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2"/>
      <c r="AI535" s="2"/>
      <c r="AJ535" s="2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 spans="1:6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2"/>
      <c r="AI536" s="2"/>
      <c r="AJ536" s="2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 spans="1:6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2"/>
      <c r="AI537" s="2"/>
      <c r="AJ537" s="2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 spans="1:6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2"/>
      <c r="AI538" s="2"/>
      <c r="AJ538" s="2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 spans="1:6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2"/>
      <c r="AI539" s="2"/>
      <c r="AJ539" s="2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spans="1:6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2"/>
      <c r="AI540" s="2"/>
      <c r="AJ540" s="2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 spans="1:6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2"/>
      <c r="AI541" s="2"/>
      <c r="AJ541" s="2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 spans="1:6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2"/>
      <c r="AI542" s="2"/>
      <c r="AJ542" s="2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spans="1:6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2"/>
      <c r="AI543" s="2"/>
      <c r="AJ543" s="2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 spans="1:6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2"/>
      <c r="AI544" s="2"/>
      <c r="AJ544" s="2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spans="1:6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2"/>
      <c r="AI545" s="2"/>
      <c r="AJ545" s="2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 spans="1:6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2"/>
      <c r="AI546" s="2"/>
      <c r="AJ546" s="2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 spans="1:6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2"/>
      <c r="AI547" s="2"/>
      <c r="AJ547" s="2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 spans="1:6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2"/>
      <c r="AI548" s="2"/>
      <c r="AJ548" s="2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 spans="1:6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2"/>
      <c r="AI549" s="2"/>
      <c r="AJ549" s="2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spans="1:6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2"/>
      <c r="AI550" s="2"/>
      <c r="AJ550" s="2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</row>
    <row r="551" spans="1:6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2"/>
      <c r="AI551" s="2"/>
      <c r="AJ551" s="2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</row>
    <row r="552" spans="1:6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2"/>
      <c r="AI552" s="2"/>
      <c r="AJ552" s="2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</row>
    <row r="553" spans="1:6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2"/>
      <c r="AI553" s="2"/>
      <c r="AJ553" s="2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</row>
    <row r="554" spans="1:6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2"/>
      <c r="AI554" s="2"/>
      <c r="AJ554" s="2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</row>
    <row r="555" spans="1:6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2"/>
      <c r="AI555" s="2"/>
      <c r="AJ555" s="2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 spans="1:6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2"/>
      <c r="AI556" s="2"/>
      <c r="AJ556" s="2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</row>
    <row r="557" spans="1:6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2"/>
      <c r="AI557" s="2"/>
      <c r="AJ557" s="2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</row>
    <row r="558" spans="1:6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2"/>
      <c r="AI558" s="2"/>
      <c r="AJ558" s="2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</row>
    <row r="559" spans="1:6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2"/>
      <c r="AI559" s="2"/>
      <c r="AJ559" s="2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</row>
    <row r="560" spans="1:6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2"/>
      <c r="AI560" s="2"/>
      <c r="AJ560" s="2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</row>
    <row r="561" spans="1:6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2"/>
      <c r="AI561" s="2"/>
      <c r="AJ561" s="2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</row>
    <row r="562" spans="1:6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2"/>
      <c r="AI562" s="2"/>
      <c r="AJ562" s="2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 spans="1:6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2"/>
      <c r="AI563" s="2"/>
      <c r="AJ563" s="2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</row>
    <row r="564" spans="1:6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2"/>
      <c r="AI564" s="2"/>
      <c r="AJ564" s="2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</row>
    <row r="565" spans="1:6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2"/>
      <c r="AI565" s="2"/>
      <c r="AJ565" s="2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</row>
    <row r="566" spans="1:6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2"/>
      <c r="AI566" s="2"/>
      <c r="AJ566" s="2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</row>
    <row r="567" spans="1:6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2"/>
      <c r="AI567" s="2"/>
      <c r="AJ567" s="2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</row>
    <row r="568" spans="1:6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2"/>
      <c r="AI568" s="2"/>
      <c r="AJ568" s="2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</row>
    <row r="569" spans="1:6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2"/>
      <c r="AI569" s="2"/>
      <c r="AJ569" s="2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</row>
    <row r="570" spans="1:6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2"/>
      <c r="AI570" s="2"/>
      <c r="AJ570" s="2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</row>
    <row r="571" spans="1:6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2"/>
      <c r="AI571" s="2"/>
      <c r="AJ571" s="2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</row>
    <row r="572" spans="1:6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2"/>
      <c r="AI572" s="2"/>
      <c r="AJ572" s="2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</row>
    <row r="573" spans="1:6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2"/>
      <c r="AI573" s="2"/>
      <c r="AJ573" s="2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</row>
    <row r="574" spans="1:6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2"/>
      <c r="AI574" s="2"/>
      <c r="AJ574" s="2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</row>
    <row r="575" spans="1:6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2"/>
      <c r="AI575" s="2"/>
      <c r="AJ575" s="2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</row>
    <row r="576" spans="1:6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2"/>
      <c r="AI576" s="2"/>
      <c r="AJ576" s="2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</row>
    <row r="577" spans="1:6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2"/>
      <c r="AI577" s="2"/>
      <c r="AJ577" s="2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</row>
    <row r="578" spans="1:6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2"/>
      <c r="AI578" s="2"/>
      <c r="AJ578" s="2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</row>
    <row r="579" spans="1:6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2"/>
      <c r="AI579" s="2"/>
      <c r="AJ579" s="2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 spans="1:6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2"/>
      <c r="AI580" s="2"/>
      <c r="AJ580" s="2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</row>
    <row r="581" spans="1:6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2"/>
      <c r="AI581" s="2"/>
      <c r="AJ581" s="2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</row>
    <row r="582" spans="1:6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2"/>
      <c r="AI582" s="2"/>
      <c r="AJ582" s="2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 spans="1:6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2"/>
      <c r="AI583" s="2"/>
      <c r="AJ583" s="2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</row>
    <row r="584" spans="1:6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2"/>
      <c r="AI584" s="2"/>
      <c r="AJ584" s="2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</row>
    <row r="585" spans="1:6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2"/>
      <c r="AI585" s="2"/>
      <c r="AJ585" s="2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</row>
    <row r="586" spans="1:6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2"/>
      <c r="AI586" s="2"/>
      <c r="AJ586" s="2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</row>
    <row r="587" spans="1:6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2"/>
      <c r="AI587" s="2"/>
      <c r="AJ587" s="2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</row>
    <row r="588" spans="1:6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2"/>
      <c r="AI588" s="2"/>
      <c r="AJ588" s="2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</row>
    <row r="589" spans="1:6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2"/>
      <c r="AI589" s="2"/>
      <c r="AJ589" s="2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 spans="1:6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2"/>
      <c r="AI590" s="2"/>
      <c r="AJ590" s="2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 spans="1:6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2"/>
      <c r="AI591" s="2"/>
      <c r="AJ591" s="2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 spans="1:6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2"/>
      <c r="AI592" s="2"/>
      <c r="AJ592" s="2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 spans="1:6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2"/>
      <c r="AI593" s="2"/>
      <c r="AJ593" s="2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</row>
    <row r="594" spans="1:6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2"/>
      <c r="AI594" s="2"/>
      <c r="AJ594" s="2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</row>
    <row r="595" spans="1:6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2"/>
      <c r="AI595" s="2"/>
      <c r="AJ595" s="2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</row>
    <row r="596" spans="1:6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2"/>
      <c r="AI596" s="2"/>
      <c r="AJ596" s="2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 spans="1:6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2"/>
      <c r="AI597" s="2"/>
      <c r="AJ597" s="2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 spans="1:6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2"/>
      <c r="AI598" s="2"/>
      <c r="AJ598" s="2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 spans="1:6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2"/>
      <c r="AI599" s="2"/>
      <c r="AJ599" s="2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 spans="1:6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2"/>
      <c r="AI600" s="2"/>
      <c r="AJ600" s="2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 spans="1:6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2"/>
      <c r="AI601" s="2"/>
      <c r="AJ601" s="2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</row>
    <row r="602" spans="1:6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2"/>
      <c r="AI602" s="2"/>
      <c r="AJ602" s="2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</row>
    <row r="603" spans="1:6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2"/>
      <c r="AI603" s="2"/>
      <c r="AJ603" s="2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</row>
    <row r="604" spans="1:6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2"/>
      <c r="AI604" s="2"/>
      <c r="AJ604" s="2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</row>
    <row r="605" spans="1:6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2"/>
      <c r="AI605" s="2"/>
      <c r="AJ605" s="2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</row>
    <row r="606" spans="1:6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2"/>
      <c r="AI606" s="2"/>
      <c r="AJ606" s="2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</row>
    <row r="607" spans="1:6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2"/>
      <c r="AI607" s="2"/>
      <c r="AJ607" s="2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</row>
    <row r="608" spans="1:6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2"/>
      <c r="AI608" s="2"/>
      <c r="AJ608" s="2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</row>
    <row r="609" spans="1:6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2"/>
      <c r="AI609" s="2"/>
      <c r="AJ609" s="2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</row>
    <row r="610" spans="1:6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2"/>
      <c r="AI610" s="2"/>
      <c r="AJ610" s="2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</row>
    <row r="611" spans="1:6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2"/>
      <c r="AI611" s="2"/>
      <c r="AJ611" s="2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</row>
    <row r="612" spans="1:6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2"/>
      <c r="AI612" s="2"/>
      <c r="AJ612" s="2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</row>
    <row r="613" spans="1:6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2"/>
      <c r="AI613" s="2"/>
      <c r="AJ613" s="2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</row>
    <row r="614" spans="1:6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2"/>
      <c r="AI614" s="2"/>
      <c r="AJ614" s="2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</row>
    <row r="615" spans="1:6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2"/>
      <c r="AI615" s="2"/>
      <c r="AJ615" s="2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 spans="1:6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2"/>
      <c r="AI616" s="2"/>
      <c r="AJ616" s="2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 spans="1:6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2"/>
      <c r="AI617" s="2"/>
      <c r="AJ617" s="2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 spans="1:6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2"/>
      <c r="AI618" s="2"/>
      <c r="AJ618" s="2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 spans="1:6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2"/>
      <c r="AI619" s="2"/>
      <c r="AJ619" s="2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 spans="1:6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2"/>
      <c r="AI620" s="2"/>
      <c r="AJ620" s="2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 spans="1:6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2"/>
      <c r="AI621" s="2"/>
      <c r="AJ621" s="2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 spans="1:6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2"/>
      <c r="AI622" s="2"/>
      <c r="AJ622" s="2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 spans="1:6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2"/>
      <c r="AI623" s="2"/>
      <c r="AJ623" s="2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 spans="1:6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2"/>
      <c r="AI624" s="2"/>
      <c r="AJ624" s="2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 spans="1:6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2"/>
      <c r="AI625" s="2"/>
      <c r="AJ625" s="2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 spans="1:6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2"/>
      <c r="AI626" s="2"/>
      <c r="AJ626" s="2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 spans="1:6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2"/>
      <c r="AI627" s="2"/>
      <c r="AJ627" s="2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 spans="1:6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2"/>
      <c r="AI628" s="2"/>
      <c r="AJ628" s="2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</row>
    <row r="629" spans="1:6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2"/>
      <c r="AI629" s="2"/>
      <c r="AJ629" s="2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 spans="1:6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2"/>
      <c r="AI630" s="2"/>
      <c r="AJ630" s="2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</row>
    <row r="631" spans="1:6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2"/>
      <c r="AI631" s="2"/>
      <c r="AJ631" s="2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</row>
    <row r="632" spans="1:6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2"/>
      <c r="AI632" s="2"/>
      <c r="AJ632" s="2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 spans="1:6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2"/>
      <c r="AI633" s="2"/>
      <c r="AJ633" s="2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 spans="1:6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2"/>
      <c r="AI634" s="2"/>
      <c r="AJ634" s="2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 spans="1:6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2"/>
      <c r="AI635" s="2"/>
      <c r="AJ635" s="2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 spans="1:6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2"/>
      <c r="AI636" s="2"/>
      <c r="AJ636" s="2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 spans="1:6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2"/>
      <c r="AI637" s="2"/>
      <c r="AJ637" s="2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 spans="1:6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2"/>
      <c r="AI638" s="2"/>
      <c r="AJ638" s="2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 spans="1:6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2"/>
      <c r="AI639" s="2"/>
      <c r="AJ639" s="2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</row>
    <row r="640" spans="1:6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2"/>
      <c r="AI640" s="2"/>
      <c r="AJ640" s="2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</row>
    <row r="641" spans="1:6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2"/>
      <c r="AI641" s="2"/>
      <c r="AJ641" s="2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</row>
    <row r="642" spans="1:6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2"/>
      <c r="AI642" s="2"/>
      <c r="AJ642" s="2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</row>
    <row r="643" spans="1:6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2"/>
      <c r="AI643" s="2"/>
      <c r="AJ643" s="2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 spans="1:6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2"/>
      <c r="AI644" s="2"/>
      <c r="AJ644" s="2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 spans="1:6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2"/>
      <c r="AI645" s="2"/>
      <c r="AJ645" s="2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 spans="1:6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2"/>
      <c r="AI646" s="2"/>
      <c r="AJ646" s="2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 spans="1:6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2"/>
      <c r="AI647" s="2"/>
      <c r="AJ647" s="2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</row>
    <row r="648" spans="1:6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2"/>
      <c r="AI648" s="2"/>
      <c r="AJ648" s="2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</row>
    <row r="649" spans="1:6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2"/>
      <c r="AI649" s="2"/>
      <c r="AJ649" s="2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</row>
    <row r="650" spans="1:6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2"/>
      <c r="AI650" s="2"/>
      <c r="AJ650" s="2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</row>
    <row r="651" spans="1:6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2"/>
      <c r="AI651" s="2"/>
      <c r="AJ651" s="2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</row>
    <row r="652" spans="1:6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2"/>
      <c r="AI652" s="2"/>
      <c r="AJ652" s="2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 spans="1:6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2"/>
      <c r="AI653" s="2"/>
      <c r="AJ653" s="2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</row>
    <row r="654" spans="1:6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2"/>
      <c r="AI654" s="2"/>
      <c r="AJ654" s="2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</row>
    <row r="655" spans="1:6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2"/>
      <c r="AI655" s="2"/>
      <c r="AJ655" s="2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</row>
    <row r="656" spans="1:6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2"/>
      <c r="AI656" s="2"/>
      <c r="AJ656" s="2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 spans="1:6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2"/>
      <c r="AI657" s="2"/>
      <c r="AJ657" s="2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 spans="1:6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2"/>
      <c r="AI658" s="2"/>
      <c r="AJ658" s="2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 spans="1:6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2"/>
      <c r="AI659" s="2"/>
      <c r="AJ659" s="2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 spans="1:6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2"/>
      <c r="AI660" s="2"/>
      <c r="AJ660" s="2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 spans="1:6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2"/>
      <c r="AI661" s="2"/>
      <c r="AJ661" s="2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</row>
    <row r="662" spans="1:6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2"/>
      <c r="AI662" s="2"/>
      <c r="AJ662" s="2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</row>
    <row r="663" spans="1:6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2"/>
      <c r="AI663" s="2"/>
      <c r="AJ663" s="2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</row>
    <row r="664" spans="1:6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2"/>
      <c r="AI664" s="2"/>
      <c r="AJ664" s="2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</row>
    <row r="665" spans="1:6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2"/>
      <c r="AI665" s="2"/>
      <c r="AJ665" s="2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</row>
    <row r="666" spans="1:6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2"/>
      <c r="AI666" s="2"/>
      <c r="AJ666" s="2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</row>
    <row r="667" spans="1:6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2"/>
      <c r="AI667" s="2"/>
      <c r="AJ667" s="2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</row>
    <row r="668" spans="1:6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2"/>
      <c r="AI668" s="2"/>
      <c r="AJ668" s="2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</row>
    <row r="669" spans="1:6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2"/>
      <c r="AI669" s="2"/>
      <c r="AJ669" s="2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 spans="1:6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2"/>
      <c r="AI670" s="2"/>
      <c r="AJ670" s="2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 spans="1:6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2"/>
      <c r="AI671" s="2"/>
      <c r="AJ671" s="2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 spans="1:6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2"/>
      <c r="AI672" s="2"/>
      <c r="AJ672" s="2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 spans="1:6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2"/>
      <c r="AI673" s="2"/>
      <c r="AJ673" s="2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</row>
    <row r="674" spans="1:6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2"/>
      <c r="AI674" s="2"/>
      <c r="AJ674" s="2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</row>
    <row r="675" spans="1:6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2"/>
      <c r="AI675" s="2"/>
      <c r="AJ675" s="2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</row>
    <row r="676" spans="1:6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2"/>
      <c r="AI676" s="2"/>
      <c r="AJ676" s="2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</row>
    <row r="677" spans="1:6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2"/>
      <c r="AI677" s="2"/>
      <c r="AJ677" s="2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</row>
    <row r="678" spans="1:6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2"/>
      <c r="AI678" s="2"/>
      <c r="AJ678" s="2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</row>
    <row r="679" spans="1:6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2"/>
      <c r="AI679" s="2"/>
      <c r="AJ679" s="2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</row>
    <row r="680" spans="1:6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2"/>
      <c r="AI680" s="2"/>
      <c r="AJ680" s="2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</row>
    <row r="681" spans="1:6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2"/>
      <c r="AI681" s="2"/>
      <c r="AJ681" s="2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</row>
    <row r="682" spans="1:6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2"/>
      <c r="AI682" s="2"/>
      <c r="AJ682" s="2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</row>
    <row r="683" spans="1:6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2"/>
      <c r="AI683" s="2"/>
      <c r="AJ683" s="2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</row>
    <row r="684" spans="1:6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2"/>
      <c r="AI684" s="2"/>
      <c r="AJ684" s="2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</row>
    <row r="685" spans="1:6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2"/>
      <c r="AI685" s="2"/>
      <c r="AJ685" s="2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</row>
    <row r="686" spans="1:6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2"/>
      <c r="AI686" s="2"/>
      <c r="AJ686" s="2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</row>
    <row r="687" spans="1:6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2"/>
      <c r="AI687" s="2"/>
      <c r="AJ687" s="2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</row>
    <row r="688" spans="1:6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2"/>
      <c r="AI688" s="2"/>
      <c r="AJ688" s="2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</row>
    <row r="689" spans="1:6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2"/>
      <c r="AI689" s="2"/>
      <c r="AJ689" s="2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</row>
    <row r="690" spans="1:6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2"/>
      <c r="AI690" s="2"/>
      <c r="AJ690" s="2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</row>
    <row r="691" spans="1:6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2"/>
      <c r="AI691" s="2"/>
      <c r="AJ691" s="2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 spans="1:6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2"/>
      <c r="AI692" s="2"/>
      <c r="AJ692" s="2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 spans="1:6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2"/>
      <c r="AI693" s="2"/>
      <c r="AJ693" s="2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</row>
    <row r="694" spans="1:6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2"/>
      <c r="AI694" s="2"/>
      <c r="AJ694" s="2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</row>
    <row r="695" spans="1:6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2"/>
      <c r="AI695" s="2"/>
      <c r="AJ695" s="2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</row>
    <row r="696" spans="1:6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2"/>
      <c r="AI696" s="2"/>
      <c r="AJ696" s="2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</row>
    <row r="697" spans="1:6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2"/>
      <c r="AI697" s="2"/>
      <c r="AJ697" s="2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</row>
    <row r="698" spans="1:6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2"/>
      <c r="AI698" s="2"/>
      <c r="AJ698" s="2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</row>
    <row r="699" spans="1:6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2"/>
      <c r="AI699" s="2"/>
      <c r="AJ699" s="2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</row>
    <row r="700" spans="1:6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2"/>
      <c r="AI700" s="2"/>
      <c r="AJ700" s="2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</row>
    <row r="701" spans="1:6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2"/>
      <c r="AI701" s="2"/>
      <c r="AJ701" s="2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</row>
    <row r="702" spans="1:6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2"/>
      <c r="AI702" s="2"/>
      <c r="AJ702" s="2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</row>
    <row r="703" spans="1:6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2"/>
      <c r="AI703" s="2"/>
      <c r="AJ703" s="2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</row>
    <row r="704" spans="1:6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2"/>
      <c r="AI704" s="2"/>
      <c r="AJ704" s="2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</row>
    <row r="705" spans="1:6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2"/>
      <c r="AI705" s="2"/>
      <c r="AJ705" s="2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</row>
    <row r="706" spans="1:6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2"/>
      <c r="AI706" s="2"/>
      <c r="AJ706" s="2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</row>
    <row r="707" spans="1:6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2"/>
      <c r="AI707" s="2"/>
      <c r="AJ707" s="2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</row>
    <row r="708" spans="1:6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2"/>
      <c r="AI708" s="2"/>
      <c r="AJ708" s="2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</row>
    <row r="709" spans="1:6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2"/>
      <c r="AI709" s="2"/>
      <c r="AJ709" s="2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</row>
    <row r="710" spans="1:6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2"/>
      <c r="AI710" s="2"/>
      <c r="AJ710" s="2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</row>
    <row r="711" spans="1:6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2"/>
      <c r="AI711" s="2"/>
      <c r="AJ711" s="2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</row>
    <row r="712" spans="1:6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2"/>
      <c r="AI712" s="2"/>
      <c r="AJ712" s="2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</row>
    <row r="713" spans="1:6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2"/>
      <c r="AI713" s="2"/>
      <c r="AJ713" s="2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</row>
    <row r="714" spans="1:6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2"/>
      <c r="AI714" s="2"/>
      <c r="AJ714" s="2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</row>
    <row r="715" spans="1:6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2"/>
      <c r="AI715" s="2"/>
      <c r="AJ715" s="2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</row>
    <row r="716" spans="1:6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2"/>
      <c r="AI716" s="2"/>
      <c r="AJ716" s="2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</row>
    <row r="717" spans="1:6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2"/>
      <c r="AI717" s="2"/>
      <c r="AJ717" s="2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</row>
    <row r="718" spans="1:6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2"/>
      <c r="AI718" s="2"/>
      <c r="AJ718" s="2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</row>
    <row r="719" spans="1:6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2"/>
      <c r="AI719" s="2"/>
      <c r="AJ719" s="2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</row>
    <row r="720" spans="1:6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2"/>
      <c r="AI720" s="2"/>
      <c r="AJ720" s="2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</row>
    <row r="721" spans="1:6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2"/>
      <c r="AI721" s="2"/>
      <c r="AJ721" s="2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</row>
    <row r="722" spans="1:6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2"/>
      <c r="AI722" s="2"/>
      <c r="AJ722" s="2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</row>
    <row r="723" spans="1:6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2"/>
      <c r="AI723" s="2"/>
      <c r="AJ723" s="2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</row>
    <row r="724" spans="1:6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2"/>
      <c r="AI724" s="2"/>
      <c r="AJ724" s="2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</row>
    <row r="725" spans="1:6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2"/>
      <c r="AI725" s="2"/>
      <c r="AJ725" s="2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</row>
    <row r="726" spans="1:6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2"/>
      <c r="AI726" s="2"/>
      <c r="AJ726" s="2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</row>
    <row r="727" spans="1:6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2"/>
      <c r="AI727" s="2"/>
      <c r="AJ727" s="2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</row>
    <row r="728" spans="1:6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2"/>
      <c r="AI728" s="2"/>
      <c r="AJ728" s="2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</row>
    <row r="729" spans="1:6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2"/>
      <c r="AI729" s="2"/>
      <c r="AJ729" s="2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</row>
    <row r="730" spans="1:6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2"/>
      <c r="AI730" s="2"/>
      <c r="AJ730" s="2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</row>
    <row r="731" spans="1:6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2"/>
      <c r="AI731" s="2"/>
      <c r="AJ731" s="2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</row>
    <row r="732" spans="1:6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2"/>
      <c r="AI732" s="2"/>
      <c r="AJ732" s="2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</row>
    <row r="733" spans="1:6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2"/>
      <c r="AI733" s="2"/>
      <c r="AJ733" s="2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</row>
    <row r="734" spans="1:6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2"/>
      <c r="AI734" s="2"/>
      <c r="AJ734" s="2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</row>
    <row r="735" spans="1:6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2"/>
      <c r="AI735" s="2"/>
      <c r="AJ735" s="2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</row>
    <row r="736" spans="1:6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2"/>
      <c r="AI736" s="2"/>
      <c r="AJ736" s="2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</row>
    <row r="737" spans="1:6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2"/>
      <c r="AI737" s="2"/>
      <c r="AJ737" s="2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</row>
    <row r="738" spans="1:6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2"/>
      <c r="AI738" s="2"/>
      <c r="AJ738" s="2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</row>
    <row r="739" spans="1:6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2"/>
      <c r="AI739" s="2"/>
      <c r="AJ739" s="2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</row>
    <row r="740" spans="1:6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2"/>
      <c r="AI740" s="2"/>
      <c r="AJ740" s="2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</row>
    <row r="741" spans="1:6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2"/>
      <c r="AI741" s="2"/>
      <c r="AJ741" s="2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</row>
    <row r="742" spans="1:6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2"/>
      <c r="AI742" s="2"/>
      <c r="AJ742" s="2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</row>
    <row r="743" spans="1:6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2"/>
      <c r="AI743" s="2"/>
      <c r="AJ743" s="2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</row>
    <row r="744" spans="1:6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2"/>
      <c r="AI744" s="2"/>
      <c r="AJ744" s="2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</row>
    <row r="745" spans="1:6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2"/>
      <c r="AI745" s="2"/>
      <c r="AJ745" s="2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</row>
    <row r="746" spans="1:6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2"/>
      <c r="AI746" s="2"/>
      <c r="AJ746" s="2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</row>
    <row r="747" spans="1:6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2"/>
      <c r="AI747" s="2"/>
      <c r="AJ747" s="2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</row>
    <row r="748" spans="1:6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2"/>
      <c r="AI748" s="2"/>
      <c r="AJ748" s="2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</row>
    <row r="749" spans="1:6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2"/>
      <c r="AI749" s="2"/>
      <c r="AJ749" s="2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 spans="1:6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2"/>
      <c r="AI750" s="2"/>
      <c r="AJ750" s="2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</row>
    <row r="751" spans="1:6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2"/>
      <c r="AI751" s="2"/>
      <c r="AJ751" s="2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</row>
    <row r="752" spans="1:6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2"/>
      <c r="AI752" s="2"/>
      <c r="AJ752" s="2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 spans="1:6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2"/>
      <c r="AI753" s="2"/>
      <c r="AJ753" s="2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</row>
    <row r="754" spans="1:6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2"/>
      <c r="AI754" s="2"/>
      <c r="AJ754" s="2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 spans="1:6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2"/>
      <c r="AI755" s="2"/>
      <c r="AJ755" s="2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 spans="1:6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2"/>
      <c r="AI756" s="2"/>
      <c r="AJ756" s="2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 spans="1:6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2"/>
      <c r="AI757" s="2"/>
      <c r="AJ757" s="2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</row>
    <row r="758" spans="1:6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2"/>
      <c r="AI758" s="2"/>
      <c r="AJ758" s="2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 spans="1:6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2"/>
      <c r="AI759" s="2"/>
      <c r="AJ759" s="2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 spans="1:6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2"/>
      <c r="AI760" s="2"/>
      <c r="AJ760" s="2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 spans="1:6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2"/>
      <c r="AI761" s="2"/>
      <c r="AJ761" s="2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 spans="1:6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2"/>
      <c r="AI762" s="2"/>
      <c r="AJ762" s="2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 spans="1:6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2"/>
      <c r="AI763" s="2"/>
      <c r="AJ763" s="2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 spans="1:6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2"/>
      <c r="AI764" s="2"/>
      <c r="AJ764" s="2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 spans="1:6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2"/>
      <c r="AI765" s="2"/>
      <c r="AJ765" s="2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 spans="1:6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2"/>
      <c r="AI766" s="2"/>
      <c r="AJ766" s="2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</row>
    <row r="767" spans="1:6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2"/>
      <c r="AI767" s="2"/>
      <c r="AJ767" s="2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</row>
    <row r="768" spans="1:6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2"/>
      <c r="AI768" s="2"/>
      <c r="AJ768" s="2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 spans="1:6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2"/>
      <c r="AI769" s="2"/>
      <c r="AJ769" s="2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</row>
    <row r="770" spans="1:6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2"/>
      <c r="AI770" s="2"/>
      <c r="AJ770" s="2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</row>
    <row r="771" spans="1:6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2"/>
      <c r="AI771" s="2"/>
      <c r="AJ771" s="2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</row>
    <row r="772" spans="1:6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2"/>
      <c r="AI772" s="2"/>
      <c r="AJ772" s="2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 spans="1:6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2"/>
      <c r="AI773" s="2"/>
      <c r="AJ773" s="2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</row>
    <row r="774" spans="1:6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2"/>
      <c r="AI774" s="2"/>
      <c r="AJ774" s="2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</row>
    <row r="775" spans="1:6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2"/>
      <c r="AI775" s="2"/>
      <c r="AJ775" s="2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</row>
    <row r="776" spans="1:6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2"/>
      <c r="AI776" s="2"/>
      <c r="AJ776" s="2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</row>
    <row r="777" spans="1:6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2"/>
      <c r="AI777" s="2"/>
      <c r="AJ777" s="2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</row>
    <row r="778" spans="1:6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2"/>
      <c r="AI778" s="2"/>
      <c r="AJ778" s="2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</row>
    <row r="779" spans="1:6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2"/>
      <c r="AI779" s="2"/>
      <c r="AJ779" s="2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</row>
    <row r="780" spans="1:6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2"/>
      <c r="AI780" s="2"/>
      <c r="AJ780" s="2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</row>
    <row r="781" spans="1:6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2"/>
      <c r="AI781" s="2"/>
      <c r="AJ781" s="2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</row>
    <row r="782" spans="1:6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2"/>
      <c r="AI782" s="2"/>
      <c r="AJ782" s="2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</row>
    <row r="783" spans="1:6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2"/>
      <c r="AI783" s="2"/>
      <c r="AJ783" s="2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</row>
    <row r="784" spans="1:6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2"/>
      <c r="AI784" s="2"/>
      <c r="AJ784" s="2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</row>
    <row r="785" spans="1:6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2"/>
      <c r="AI785" s="2"/>
      <c r="AJ785" s="2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</row>
    <row r="786" spans="1:6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2"/>
      <c r="AI786" s="2"/>
      <c r="AJ786" s="2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</row>
    <row r="787" spans="1:6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2"/>
      <c r="AI787" s="2"/>
      <c r="AJ787" s="2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</row>
    <row r="788" spans="1:6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2"/>
      <c r="AI788" s="2"/>
      <c r="AJ788" s="2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</row>
    <row r="789" spans="1:6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2"/>
      <c r="AI789" s="2"/>
      <c r="AJ789" s="2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</row>
    <row r="790" spans="1:6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2"/>
      <c r="AI790" s="2"/>
      <c r="AJ790" s="2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</row>
    <row r="791" spans="1:6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2"/>
      <c r="AI791" s="2"/>
      <c r="AJ791" s="2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</row>
    <row r="792" spans="1:6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2"/>
      <c r="AI792" s="2"/>
      <c r="AJ792" s="2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</row>
    <row r="793" spans="1:6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2"/>
      <c r="AI793" s="2"/>
      <c r="AJ793" s="2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</row>
    <row r="794" spans="1:6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2"/>
      <c r="AI794" s="2"/>
      <c r="AJ794" s="2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</row>
    <row r="795" spans="1:6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2"/>
      <c r="AI795" s="2"/>
      <c r="AJ795" s="2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</row>
    <row r="796" spans="1:6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2"/>
      <c r="AI796" s="2"/>
      <c r="AJ796" s="2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</row>
    <row r="797" spans="1:6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2"/>
      <c r="AI797" s="2"/>
      <c r="AJ797" s="2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</row>
    <row r="798" spans="1:6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2"/>
      <c r="AI798" s="2"/>
      <c r="AJ798" s="2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</row>
    <row r="799" spans="1:6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2"/>
      <c r="AI799" s="2"/>
      <c r="AJ799" s="2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</row>
    <row r="800" spans="1:6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2"/>
      <c r="AI800" s="2"/>
      <c r="AJ800" s="2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</row>
    <row r="801" spans="1:6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2"/>
      <c r="AI801" s="2"/>
      <c r="AJ801" s="2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</row>
    <row r="802" spans="1:6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2"/>
      <c r="AI802" s="2"/>
      <c r="AJ802" s="2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</row>
    <row r="803" spans="1:6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2"/>
      <c r="AI803" s="2"/>
      <c r="AJ803" s="2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</row>
    <row r="804" spans="1:6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2"/>
      <c r="AI804" s="2"/>
      <c r="AJ804" s="2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</row>
    <row r="805" spans="1:6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2"/>
      <c r="AI805" s="2"/>
      <c r="AJ805" s="2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</row>
    <row r="806" spans="1:6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2"/>
      <c r="AI806" s="2"/>
      <c r="AJ806" s="2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</row>
    <row r="807" spans="1:6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2"/>
      <c r="AI807" s="2"/>
      <c r="AJ807" s="2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</row>
    <row r="808" spans="1:6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2"/>
      <c r="AI808" s="2"/>
      <c r="AJ808" s="2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</row>
    <row r="809" spans="1:6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2"/>
      <c r="AI809" s="2"/>
      <c r="AJ809" s="2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</row>
    <row r="810" spans="1:6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2"/>
      <c r="AI810" s="2"/>
      <c r="AJ810" s="2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</row>
    <row r="811" spans="1:6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2"/>
      <c r="AI811" s="2"/>
      <c r="AJ811" s="2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</row>
    <row r="812" spans="1:6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2"/>
      <c r="AI812" s="2"/>
      <c r="AJ812" s="2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</row>
    <row r="813" spans="1:6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2"/>
      <c r="AI813" s="2"/>
      <c r="AJ813" s="2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</row>
    <row r="814" spans="1:6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2"/>
      <c r="AI814" s="2"/>
      <c r="AJ814" s="2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</row>
    <row r="815" spans="1:6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2"/>
      <c r="AI815" s="2"/>
      <c r="AJ815" s="2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</row>
    <row r="816" spans="1:6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2"/>
      <c r="AI816" s="2"/>
      <c r="AJ816" s="2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</row>
    <row r="817" spans="1:6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2"/>
      <c r="AI817" s="2"/>
      <c r="AJ817" s="2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</row>
    <row r="818" spans="1:6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2"/>
      <c r="AI818" s="2"/>
      <c r="AJ818" s="2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</row>
    <row r="819" spans="1:6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2"/>
      <c r="AI819" s="2"/>
      <c r="AJ819" s="2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</row>
    <row r="820" spans="1:6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2"/>
      <c r="AI820" s="2"/>
      <c r="AJ820" s="2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</row>
    <row r="821" spans="1:6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2"/>
      <c r="AI821" s="2"/>
      <c r="AJ821" s="2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</row>
    <row r="822" spans="1:6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2"/>
      <c r="AI822" s="2"/>
      <c r="AJ822" s="2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</row>
    <row r="823" spans="1:6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2"/>
      <c r="AI823" s="2"/>
      <c r="AJ823" s="2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</row>
    <row r="824" spans="1:6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2"/>
      <c r="AI824" s="2"/>
      <c r="AJ824" s="2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</row>
    <row r="825" spans="1:6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2"/>
      <c r="AI825" s="2"/>
      <c r="AJ825" s="2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</row>
    <row r="826" spans="1:6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2"/>
      <c r="AI826" s="2"/>
      <c r="AJ826" s="2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</row>
    <row r="827" spans="1:6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2"/>
      <c r="AI827" s="2"/>
      <c r="AJ827" s="2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</row>
    <row r="828" spans="1:6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2"/>
      <c r="AI828" s="2"/>
      <c r="AJ828" s="2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</row>
    <row r="829" spans="1:6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2"/>
      <c r="AI829" s="2"/>
      <c r="AJ829" s="2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</row>
    <row r="830" spans="1:6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2"/>
      <c r="AI830" s="2"/>
      <c r="AJ830" s="2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</row>
    <row r="831" spans="1:6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2"/>
      <c r="AI831" s="2"/>
      <c r="AJ831" s="2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</row>
    <row r="832" spans="1:6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2"/>
      <c r="AI832" s="2"/>
      <c r="AJ832" s="2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</row>
    <row r="833" spans="1:6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2"/>
      <c r="AI833" s="2"/>
      <c r="AJ833" s="2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</row>
    <row r="834" spans="1:6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2"/>
      <c r="AI834" s="2"/>
      <c r="AJ834" s="2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</row>
    <row r="835" spans="1:6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2"/>
      <c r="AI835" s="2"/>
      <c r="AJ835" s="2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</row>
    <row r="836" spans="1:6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2"/>
      <c r="AI836" s="2"/>
      <c r="AJ836" s="2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</row>
    <row r="837" spans="1:6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2"/>
      <c r="AI837" s="2"/>
      <c r="AJ837" s="2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</row>
    <row r="838" spans="1:6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2"/>
      <c r="AI838" s="2"/>
      <c r="AJ838" s="2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</row>
    <row r="839" spans="1:6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2"/>
      <c r="AI839" s="2"/>
      <c r="AJ839" s="2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</row>
    <row r="840" spans="1:6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2"/>
      <c r="AI840" s="2"/>
      <c r="AJ840" s="2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</row>
    <row r="841" spans="1:6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2"/>
      <c r="AI841" s="2"/>
      <c r="AJ841" s="2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</row>
    <row r="842" spans="1:6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2"/>
      <c r="AI842" s="2"/>
      <c r="AJ842" s="2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</row>
    <row r="843" spans="1:6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2"/>
      <c r="AI843" s="2"/>
      <c r="AJ843" s="2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</row>
    <row r="844" spans="1:6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2"/>
      <c r="AI844" s="2"/>
      <c r="AJ844" s="2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</row>
    <row r="845" spans="1:6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2"/>
      <c r="AI845" s="2"/>
      <c r="AJ845" s="2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</row>
    <row r="846" spans="1:6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2"/>
      <c r="AI846" s="2"/>
      <c r="AJ846" s="2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</row>
    <row r="847" spans="1:6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2"/>
      <c r="AI847" s="2"/>
      <c r="AJ847" s="2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</row>
    <row r="848" spans="1:6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2"/>
      <c r="AI848" s="2"/>
      <c r="AJ848" s="2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</row>
    <row r="849" spans="1:6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2"/>
      <c r="AI849" s="2"/>
      <c r="AJ849" s="2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</row>
    <row r="850" spans="1:6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2"/>
      <c r="AI850" s="2"/>
      <c r="AJ850" s="2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</row>
    <row r="851" spans="1:6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2"/>
      <c r="AI851" s="2"/>
      <c r="AJ851" s="2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</row>
    <row r="852" spans="1:6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2"/>
      <c r="AI852" s="2"/>
      <c r="AJ852" s="2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</row>
    <row r="853" spans="1:6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2"/>
      <c r="AI853" s="2"/>
      <c r="AJ853" s="2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</row>
    <row r="854" spans="1:6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2"/>
      <c r="AI854" s="2"/>
      <c r="AJ854" s="2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</row>
    <row r="855" spans="1:6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2"/>
      <c r="AI855" s="2"/>
      <c r="AJ855" s="2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</row>
    <row r="856" spans="1:6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2"/>
      <c r="AI856" s="2"/>
      <c r="AJ856" s="2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</row>
    <row r="857" spans="1:6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2"/>
      <c r="AI857" s="2"/>
      <c r="AJ857" s="2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</row>
    <row r="858" spans="1:6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2"/>
      <c r="AI858" s="2"/>
      <c r="AJ858" s="2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</row>
    <row r="859" spans="1:6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2"/>
      <c r="AI859" s="2"/>
      <c r="AJ859" s="2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</row>
    <row r="860" spans="1:6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2"/>
      <c r="AI860" s="2"/>
      <c r="AJ860" s="2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</row>
    <row r="861" spans="1:6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2"/>
      <c r="AI861" s="2"/>
      <c r="AJ861" s="2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</row>
    <row r="862" spans="1:6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2"/>
      <c r="AI862" s="2"/>
      <c r="AJ862" s="2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</row>
    <row r="863" spans="1:6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2"/>
      <c r="AI863" s="2"/>
      <c r="AJ863" s="2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</row>
    <row r="864" spans="1:6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2"/>
      <c r="AI864" s="2"/>
      <c r="AJ864" s="2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</row>
    <row r="865" spans="1:6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2"/>
      <c r="AI865" s="2"/>
      <c r="AJ865" s="2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</row>
    <row r="866" spans="1:6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2"/>
      <c r="AI866" s="2"/>
      <c r="AJ866" s="2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</row>
    <row r="867" spans="1:6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2"/>
      <c r="AI867" s="2"/>
      <c r="AJ867" s="2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</row>
    <row r="868" spans="1:6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2"/>
      <c r="AI868" s="2"/>
      <c r="AJ868" s="2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</row>
    <row r="869" spans="1:6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2"/>
      <c r="AI869" s="2"/>
      <c r="AJ869" s="2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</row>
    <row r="870" spans="1:6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2"/>
      <c r="AI870" s="2"/>
      <c r="AJ870" s="2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</row>
    <row r="871" spans="1:6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2"/>
      <c r="AI871" s="2"/>
      <c r="AJ871" s="2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</row>
    <row r="872" spans="1:6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2"/>
      <c r="AI872" s="2"/>
      <c r="AJ872" s="2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</row>
    <row r="873" spans="1:6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2"/>
      <c r="AI873" s="2"/>
      <c r="AJ873" s="2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</row>
    <row r="874" spans="1:6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2"/>
      <c r="AI874" s="2"/>
      <c r="AJ874" s="2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</row>
    <row r="875" spans="1:6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2"/>
      <c r="AI875" s="2"/>
      <c r="AJ875" s="2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</row>
    <row r="876" spans="1:6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2"/>
      <c r="AI876" s="2"/>
      <c r="AJ876" s="2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</row>
    <row r="877" spans="1:6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2"/>
      <c r="AI877" s="2"/>
      <c r="AJ877" s="2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</row>
    <row r="878" spans="1:6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2"/>
      <c r="AI878" s="2"/>
      <c r="AJ878" s="2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 spans="1:6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2"/>
      <c r="AI879" s="2"/>
      <c r="AJ879" s="2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</row>
    <row r="880" spans="1:6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2"/>
      <c r="AI880" s="2"/>
      <c r="AJ880" s="2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</row>
    <row r="881" spans="1:6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2"/>
      <c r="AI881" s="2"/>
      <c r="AJ881" s="2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</row>
    <row r="882" spans="1:6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2"/>
      <c r="AI882" s="2"/>
      <c r="AJ882" s="2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</row>
    <row r="883" spans="1:6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2"/>
      <c r="AI883" s="2"/>
      <c r="AJ883" s="2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</row>
    <row r="884" spans="1:6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2"/>
      <c r="AI884" s="2"/>
      <c r="AJ884" s="2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</row>
    <row r="885" spans="1:6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2"/>
      <c r="AI885" s="2"/>
      <c r="AJ885" s="2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</row>
    <row r="886" spans="1:6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2"/>
      <c r="AI886" s="2"/>
      <c r="AJ886" s="2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</row>
    <row r="887" spans="1:6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2"/>
      <c r="AI887" s="2"/>
      <c r="AJ887" s="2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</row>
    <row r="888" spans="1:6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2"/>
      <c r="AI888" s="2"/>
      <c r="AJ888" s="2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</row>
    <row r="889" spans="1:6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2"/>
      <c r="AI889" s="2"/>
      <c r="AJ889" s="2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</row>
    <row r="890" spans="1:6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2"/>
      <c r="AI890" s="2"/>
      <c r="AJ890" s="2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</row>
    <row r="891" spans="1:6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2"/>
      <c r="AI891" s="2"/>
      <c r="AJ891" s="2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</row>
    <row r="892" spans="1:6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2"/>
      <c r="AI892" s="2"/>
      <c r="AJ892" s="2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</row>
    <row r="893" spans="1:6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2"/>
      <c r="AI893" s="2"/>
      <c r="AJ893" s="2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</row>
    <row r="894" spans="1:6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2"/>
      <c r="AI894" s="2"/>
      <c r="AJ894" s="2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</row>
    <row r="895" spans="1:6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2"/>
      <c r="AI895" s="2"/>
      <c r="AJ895" s="2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</row>
    <row r="896" spans="1:6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2"/>
      <c r="AI896" s="2"/>
      <c r="AJ896" s="2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</row>
    <row r="897" spans="1:6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2"/>
      <c r="AI897" s="2"/>
      <c r="AJ897" s="2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</row>
    <row r="898" spans="1:6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2"/>
      <c r="AI898" s="2"/>
      <c r="AJ898" s="2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</row>
    <row r="899" spans="1:6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2"/>
      <c r="AI899" s="2"/>
      <c r="AJ899" s="2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</row>
    <row r="900" spans="1:6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2"/>
      <c r="AI900" s="2"/>
      <c r="AJ900" s="2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</row>
    <row r="901" spans="1:6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2"/>
      <c r="AI901" s="2"/>
      <c r="AJ901" s="2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</row>
    <row r="902" spans="1:6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2"/>
      <c r="AI902" s="2"/>
      <c r="AJ902" s="2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</row>
    <row r="903" spans="1:6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2"/>
      <c r="AI903" s="2"/>
      <c r="AJ903" s="2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</row>
    <row r="904" spans="1:6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2"/>
      <c r="AI904" s="2"/>
      <c r="AJ904" s="2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</row>
    <row r="905" spans="1:6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2"/>
      <c r="AI905" s="2"/>
      <c r="AJ905" s="2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</row>
    <row r="906" spans="1:6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2"/>
      <c r="AI906" s="2"/>
      <c r="AJ906" s="2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</row>
    <row r="907" spans="1:6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2"/>
      <c r="AI907" s="2"/>
      <c r="AJ907" s="2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</row>
    <row r="908" spans="1:6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2"/>
      <c r="AI908" s="2"/>
      <c r="AJ908" s="2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</row>
    <row r="909" spans="1:6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2"/>
      <c r="AI909" s="2"/>
      <c r="AJ909" s="2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</row>
    <row r="910" spans="1:6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2"/>
      <c r="AI910" s="2"/>
      <c r="AJ910" s="2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</row>
    <row r="911" spans="1:6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2"/>
      <c r="AI911" s="2"/>
      <c r="AJ911" s="2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</row>
    <row r="912" spans="1:6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2"/>
      <c r="AI912" s="2"/>
      <c r="AJ912" s="2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</row>
    <row r="913" spans="1:6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2"/>
      <c r="AI913" s="2"/>
      <c r="AJ913" s="2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</row>
    <row r="914" spans="1:6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2"/>
      <c r="AI914" s="2"/>
      <c r="AJ914" s="2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</row>
    <row r="915" spans="1:6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2"/>
      <c r="AI915" s="2"/>
      <c r="AJ915" s="2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</row>
    <row r="916" spans="1:6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2"/>
      <c r="AI916" s="2"/>
      <c r="AJ916" s="2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</row>
    <row r="917" spans="1:6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2"/>
      <c r="AI917" s="2"/>
      <c r="AJ917" s="2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</row>
    <row r="918" spans="1:6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2"/>
      <c r="AI918" s="2"/>
      <c r="AJ918" s="2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</row>
    <row r="919" spans="1:6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2"/>
      <c r="AI919" s="2"/>
      <c r="AJ919" s="2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</row>
    <row r="920" spans="1:6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2"/>
      <c r="AI920" s="2"/>
      <c r="AJ920" s="2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</row>
    <row r="921" spans="1:6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2"/>
      <c r="AI921" s="2"/>
      <c r="AJ921" s="2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</row>
    <row r="922" spans="1:6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2"/>
      <c r="AI922" s="2"/>
      <c r="AJ922" s="2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</row>
    <row r="923" spans="1:6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2"/>
      <c r="AI923" s="2"/>
      <c r="AJ923" s="2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</row>
    <row r="924" spans="1:6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2"/>
      <c r="AI924" s="2"/>
      <c r="AJ924" s="2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</row>
    <row r="925" spans="1:6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2"/>
      <c r="AI925" s="2"/>
      <c r="AJ925" s="2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</row>
    <row r="926" spans="1:6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2"/>
      <c r="AI926" s="2"/>
      <c r="AJ926" s="2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</row>
    <row r="927" spans="1:6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2"/>
      <c r="AI927" s="2"/>
      <c r="AJ927" s="2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</row>
    <row r="928" spans="1:6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2"/>
      <c r="AI928" s="2"/>
      <c r="AJ928" s="2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</row>
    <row r="929" spans="1:6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2"/>
      <c r="AI929" s="2"/>
      <c r="AJ929" s="2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</row>
    <row r="930" spans="1:6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2"/>
      <c r="AI930" s="2"/>
      <c r="AJ930" s="2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</row>
    <row r="931" spans="1:6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2"/>
      <c r="AI931" s="2"/>
      <c r="AJ931" s="2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</row>
    <row r="932" spans="1:6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2"/>
      <c r="AI932" s="2"/>
      <c r="AJ932" s="2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</row>
    <row r="933" spans="1:6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2"/>
      <c r="AI933" s="2"/>
      <c r="AJ933" s="2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</row>
    <row r="934" spans="1:6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2"/>
      <c r="AI934" s="2"/>
      <c r="AJ934" s="2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</row>
    <row r="935" spans="1:6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2"/>
      <c r="AI935" s="2"/>
      <c r="AJ935" s="2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</row>
    <row r="936" spans="1:6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2"/>
      <c r="AI936" s="2"/>
      <c r="AJ936" s="2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</row>
    <row r="937" spans="1:6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2"/>
      <c r="AI937" s="2"/>
      <c r="AJ937" s="2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</row>
    <row r="938" spans="1:6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2"/>
      <c r="AI938" s="2"/>
      <c r="AJ938" s="2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</row>
    <row r="939" spans="1:6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2"/>
      <c r="AI939" s="2"/>
      <c r="AJ939" s="2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</row>
    <row r="940" spans="1:6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2"/>
      <c r="AI940" s="2"/>
      <c r="AJ940" s="2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</row>
    <row r="941" spans="1:6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2"/>
      <c r="AI941" s="2"/>
      <c r="AJ941" s="2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</row>
    <row r="942" spans="1:6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2"/>
      <c r="AI942" s="2"/>
      <c r="AJ942" s="2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</row>
    <row r="943" spans="1:6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2"/>
      <c r="AI943" s="2"/>
      <c r="AJ943" s="2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</row>
    <row r="944" spans="1:6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2"/>
      <c r="AI944" s="2"/>
      <c r="AJ944" s="2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</row>
    <row r="945" spans="1:6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2"/>
      <c r="AI945" s="2"/>
      <c r="AJ945" s="2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</row>
    <row r="946" spans="1:6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2"/>
      <c r="AI946" s="2"/>
      <c r="AJ946" s="2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</row>
    <row r="947" spans="1:6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2"/>
      <c r="AI947" s="2"/>
      <c r="AJ947" s="2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</row>
    <row r="948" spans="1:6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2"/>
      <c r="AI948" s="2"/>
      <c r="AJ948" s="2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</row>
    <row r="949" spans="1:6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2"/>
      <c r="AI949" s="2"/>
      <c r="AJ949" s="2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</row>
    <row r="950" spans="1:6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2"/>
      <c r="AI950" s="2"/>
      <c r="AJ950" s="2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</row>
    <row r="951" spans="1:6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2"/>
      <c r="AI951" s="2"/>
      <c r="AJ951" s="2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</row>
    <row r="952" spans="1:6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2"/>
      <c r="AI952" s="2"/>
      <c r="AJ952" s="2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</row>
    <row r="953" spans="1:6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2"/>
      <c r="AI953" s="2"/>
      <c r="AJ953" s="2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</row>
    <row r="954" spans="1:6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2"/>
      <c r="AI954" s="2"/>
      <c r="AJ954" s="2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</row>
    <row r="955" spans="1:6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2"/>
      <c r="AI955" s="2"/>
      <c r="AJ955" s="2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</row>
    <row r="956" spans="1:6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2"/>
      <c r="AI956" s="2"/>
      <c r="AJ956" s="2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</row>
    <row r="957" spans="1:6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2"/>
      <c r="AI957" s="2"/>
      <c r="AJ957" s="2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</row>
    <row r="958" spans="1:6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2"/>
      <c r="AI958" s="2"/>
      <c r="AJ958" s="2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</row>
    <row r="959" spans="1:6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2"/>
      <c r="AI959" s="2"/>
      <c r="AJ959" s="2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</row>
    <row r="960" spans="1:6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2"/>
      <c r="AI960" s="2"/>
      <c r="AJ960" s="2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</row>
    <row r="961" spans="1:6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2"/>
      <c r="AI961" s="2"/>
      <c r="AJ961" s="2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</row>
    <row r="962" spans="1:6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2"/>
      <c r="AI962" s="2"/>
      <c r="AJ962" s="2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</row>
    <row r="963" spans="1:6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2"/>
      <c r="AI963" s="2"/>
      <c r="AJ963" s="2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</row>
    <row r="964" spans="1:6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2"/>
      <c r="AI964" s="2"/>
      <c r="AJ964" s="2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</row>
    <row r="965" spans="1:6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2"/>
      <c r="AI965" s="2"/>
      <c r="AJ965" s="2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</row>
    <row r="966" spans="1:6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2"/>
      <c r="AI966" s="2"/>
      <c r="AJ966" s="2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</row>
    <row r="967" spans="1:6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2"/>
      <c r="AI967" s="2"/>
      <c r="AJ967" s="2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</row>
    <row r="968" spans="1:6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2"/>
      <c r="AI968" s="2"/>
      <c r="AJ968" s="2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</row>
    <row r="969" spans="1:6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2"/>
      <c r="AI969" s="2"/>
      <c r="AJ969" s="2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</row>
    <row r="970" spans="1:6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2"/>
      <c r="AI970" s="2"/>
      <c r="AJ970" s="2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</row>
    <row r="971" spans="1:6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2"/>
      <c r="AI971" s="2"/>
      <c r="AJ971" s="2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</row>
    <row r="972" spans="1:6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2"/>
      <c r="AI972" s="2"/>
      <c r="AJ972" s="2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</row>
    <row r="973" spans="1:6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2"/>
      <c r="AI973" s="2"/>
      <c r="AJ973" s="2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</row>
    <row r="974" spans="1:6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2"/>
      <c r="AI974" s="2"/>
      <c r="AJ974" s="2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</row>
    <row r="975" spans="1:6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2"/>
      <c r="AI975" s="2"/>
      <c r="AJ975" s="2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</row>
    <row r="976" spans="1:6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2"/>
      <c r="AI976" s="2"/>
      <c r="AJ976" s="2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 spans="1:6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2"/>
      <c r="AI977" s="2"/>
      <c r="AJ977" s="2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</row>
    <row r="978" spans="1:6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2"/>
      <c r="AI978" s="2"/>
      <c r="AJ978" s="2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</row>
    <row r="979" spans="1:6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2"/>
      <c r="AI979" s="2"/>
      <c r="AJ979" s="2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</row>
    <row r="980" spans="1:6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2"/>
      <c r="AI980" s="2"/>
      <c r="AJ980" s="2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</row>
    <row r="981" spans="1:6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2"/>
      <c r="AI981" s="2"/>
      <c r="AJ981" s="2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</row>
    <row r="982" spans="1:6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2"/>
      <c r="AI982" s="2"/>
      <c r="AJ982" s="2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</row>
    <row r="983" spans="1:6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2"/>
      <c r="AI983" s="2"/>
      <c r="AJ983" s="2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</row>
    <row r="984" spans="1:6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2"/>
      <c r="AI984" s="2"/>
      <c r="AJ984" s="2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</row>
    <row r="985" spans="1:69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2"/>
      <c r="AI985" s="2"/>
      <c r="AJ985" s="2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</row>
    <row r="986" spans="1:69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2"/>
      <c r="AI986" s="2"/>
      <c r="AJ986" s="2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</row>
    <row r="987" spans="1:69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2"/>
      <c r="AI987" s="2"/>
      <c r="AJ987" s="2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</row>
    <row r="988" spans="1:69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2"/>
      <c r="AI988" s="2"/>
      <c r="AJ988" s="2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</row>
    <row r="989" spans="1:69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2"/>
      <c r="AI989" s="2"/>
      <c r="AJ989" s="2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</row>
    <row r="990" spans="1:69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2"/>
      <c r="AI990" s="2"/>
      <c r="AJ990" s="2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</row>
    <row r="991" spans="1:69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2"/>
      <c r="AI991" s="2"/>
      <c r="AJ991" s="2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</row>
    <row r="992" spans="1:69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2"/>
      <c r="AI992" s="2"/>
      <c r="AJ992" s="2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</row>
    <row r="993" spans="1:69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2"/>
      <c r="AI993" s="2"/>
      <c r="AJ993" s="2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</row>
    <row r="994" spans="1:69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2"/>
      <c r="AI994" s="2"/>
      <c r="AJ994" s="2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</row>
    <row r="995" spans="1:69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2"/>
      <c r="AI995" s="2"/>
      <c r="AJ995" s="2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</row>
    <row r="996" spans="1:69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2"/>
      <c r="AI996" s="2"/>
      <c r="AJ996" s="2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</row>
    <row r="997" spans="1:69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2"/>
      <c r="AI997" s="2"/>
      <c r="AJ997" s="2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</row>
    <row r="998" spans="1:69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2"/>
      <c r="AI998" s="2"/>
      <c r="AJ998" s="2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</row>
    <row r="999" spans="1:69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2"/>
      <c r="AI999" s="2"/>
      <c r="AJ999" s="2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</row>
    <row r="1000" spans="1:69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2"/>
      <c r="AI1000" s="2"/>
      <c r="AJ1000" s="2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</row>
  </sheetData>
  <sheetProtection algorithmName="SHA-512" hashValue="AvUxETjo4yJZHMt/V/30nhlQdnsRbKO87Gtu/Kc16EwTWZ3+Afug8ecFZA7VvQjZp0BMRif8UFnUSjM48kQavQ==" saltValue="Brbm7BWK/9mjvYZ4yEdyUg==" spinCount="100000" sheet="1" objects="1" scenarios="1" selectLockedCells="1"/>
  <mergeCells count="108">
    <mergeCell ref="A48:Z48"/>
    <mergeCell ref="BF57:BQ57"/>
    <mergeCell ref="BG58:BI58"/>
    <mergeCell ref="BK58:BM58"/>
    <mergeCell ref="BO58:BQ58"/>
    <mergeCell ref="BF29:BQ29"/>
    <mergeCell ref="BG30:BI30"/>
    <mergeCell ref="BK30:BM30"/>
    <mergeCell ref="BO30:BQ30"/>
    <mergeCell ref="BN30:BN56"/>
    <mergeCell ref="BN58:BN84"/>
    <mergeCell ref="BJ30:BJ56"/>
    <mergeCell ref="BJ58:BJ84"/>
    <mergeCell ref="T41:Y41"/>
    <mergeCell ref="V40:Y40"/>
    <mergeCell ref="A40:D40"/>
    <mergeCell ref="E40:I40"/>
    <mergeCell ref="O41:S41"/>
    <mergeCell ref="E41:N41"/>
    <mergeCell ref="A41:D41"/>
    <mergeCell ref="J40:M40"/>
    <mergeCell ref="G34:Y34"/>
    <mergeCell ref="G35:Y35"/>
    <mergeCell ref="A37:Y37"/>
    <mergeCell ref="A38:Y39"/>
    <mergeCell ref="A36:Y36"/>
    <mergeCell ref="N40:Q40"/>
    <mergeCell ref="R40:U40"/>
    <mergeCell ref="H23:N23"/>
    <mergeCell ref="O23:S23"/>
    <mergeCell ref="T23:Y23"/>
    <mergeCell ref="O24:S25"/>
    <mergeCell ref="A21:Y21"/>
    <mergeCell ref="A23:G23"/>
    <mergeCell ref="A33:F33"/>
    <mergeCell ref="A34:F34"/>
    <mergeCell ref="A35:F35"/>
    <mergeCell ref="A26:Y26"/>
    <mergeCell ref="A27:Y27"/>
    <mergeCell ref="A28:G28"/>
    <mergeCell ref="H28:N28"/>
    <mergeCell ref="A29:G30"/>
    <mergeCell ref="Z1:Z47"/>
    <mergeCell ref="T24:Y25"/>
    <mergeCell ref="Q19:Y20"/>
    <mergeCell ref="W16:Y16"/>
    <mergeCell ref="O28:S28"/>
    <mergeCell ref="T28:Y28"/>
    <mergeCell ref="H29:N30"/>
    <mergeCell ref="O29:S30"/>
    <mergeCell ref="T29:Y30"/>
    <mergeCell ref="A32:Y32"/>
    <mergeCell ref="G33:Y33"/>
    <mergeCell ref="A31:Y31"/>
    <mergeCell ref="F3:N3"/>
    <mergeCell ref="O3:S3"/>
    <mergeCell ref="H7:N7"/>
    <mergeCell ref="T16:V16"/>
    <mergeCell ref="H16:K16"/>
    <mergeCell ref="H18:P18"/>
    <mergeCell ref="H19:P20"/>
    <mergeCell ref="I17:L17"/>
    <mergeCell ref="A17:H17"/>
    <mergeCell ref="A24:G25"/>
    <mergeCell ref="H24:N25"/>
    <mergeCell ref="A22:Y22"/>
    <mergeCell ref="V7:Y7"/>
    <mergeCell ref="A19:G20"/>
    <mergeCell ref="A18:G18"/>
    <mergeCell ref="A7:G7"/>
    <mergeCell ref="A10:Y10"/>
    <mergeCell ref="A11:Y11"/>
    <mergeCell ref="L16:S16"/>
    <mergeCell ref="E16:G16"/>
    <mergeCell ref="H8:N9"/>
    <mergeCell ref="O8:U9"/>
    <mergeCell ref="A12:Y13"/>
    <mergeCell ref="A8:G9"/>
    <mergeCell ref="V8:Y9"/>
    <mergeCell ref="A15:Y15"/>
    <mergeCell ref="A14:Y14"/>
    <mergeCell ref="Q18:Y18"/>
    <mergeCell ref="M17:U17"/>
    <mergeCell ref="V17:Y17"/>
    <mergeCell ref="BF1:BQ1"/>
    <mergeCell ref="BO2:BQ2"/>
    <mergeCell ref="A6:Y6"/>
    <mergeCell ref="A5:Y5"/>
    <mergeCell ref="A1:Y1"/>
    <mergeCell ref="F2:N2"/>
    <mergeCell ref="A2:E2"/>
    <mergeCell ref="O2:R2"/>
    <mergeCell ref="S2:Y2"/>
    <mergeCell ref="A3:E3"/>
    <mergeCell ref="AM2:AO2"/>
    <mergeCell ref="T3:Y3"/>
    <mergeCell ref="AL1:AW1"/>
    <mergeCell ref="AQ2:AS2"/>
    <mergeCell ref="AU2:AW2"/>
    <mergeCell ref="BG2:BI2"/>
    <mergeCell ref="BK2:BM2"/>
    <mergeCell ref="AT2:AT28"/>
    <mergeCell ref="AP2:AP28"/>
    <mergeCell ref="BJ2:BJ28"/>
    <mergeCell ref="BN2:BN28"/>
    <mergeCell ref="A4:N4"/>
    <mergeCell ref="O4:Y4"/>
    <mergeCell ref="O7:U7"/>
  </mergeCells>
  <dataValidations count="1">
    <dataValidation type="list" allowBlank="1" showErrorMessage="1" sqref="T3 E16 O29" xr:uid="{00000000-0002-0000-0000-000000000000}">
      <formula1>$AC$2:$AC$26</formula1>
    </dataValidation>
  </dataValidations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09EBDAA82743AE7798A8A923F320" ma:contentTypeVersion="10" ma:contentTypeDescription="Create a new document." ma:contentTypeScope="" ma:versionID="d866486ef23a599901062a353f4d641b">
  <xsd:schema xmlns:xsd="http://www.w3.org/2001/XMLSchema" xmlns:xs="http://www.w3.org/2001/XMLSchema" xmlns:p="http://schemas.microsoft.com/office/2006/metadata/properties" xmlns:ns2="e87d405a-4759-43f8-848c-21ef0bd2b117" xmlns:ns3="b9174b83-d16f-43c4-bbeb-c280f74ae39b" targetNamespace="http://schemas.microsoft.com/office/2006/metadata/properties" ma:root="true" ma:fieldsID="605aeaad3a8f33b3398a5da01fc5c01b" ns2:_="" ns3:_="">
    <xsd:import namespace="e87d405a-4759-43f8-848c-21ef0bd2b117"/>
    <xsd:import namespace="b9174b83-d16f-43c4-bbeb-c280f74ae39b"/>
    <xsd:element name="properties">
      <xsd:complexType>
        <xsd:sequence>
          <xsd:element name="documentManagement">
            <xsd:complexType>
              <xsd:all>
                <xsd:element ref="ns2:showonfrontpage" minOccurs="0"/>
                <xsd:element ref="ns3:FormNumber" minOccurs="0"/>
                <xsd:element ref="ns3:Description0" minOccurs="0"/>
                <xsd:element ref="ns3:LeadOrg" minOccurs="0"/>
                <xsd:element ref="ns2:WhatsNew" minOccurs="0"/>
                <xsd:element ref="ns3:Form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4" nillable="true" ma:displayName="showonfrontpage" ma:default="0" ma:internalName="showonfrontpage" ma:readOnly="false">
      <xsd:simpleType>
        <xsd:restriction base="dms:Boolean"/>
      </xsd:simpleType>
    </xsd:element>
    <xsd:element name="WhatsNew" ma:index="8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74b83-d16f-43c4-bbeb-c280f74ae39b" elementFormDefault="qualified">
    <xsd:import namespace="http://schemas.microsoft.com/office/2006/documentManagement/types"/>
    <xsd:import namespace="http://schemas.microsoft.com/office/infopath/2007/PartnerControls"/>
    <xsd:element name="FormNumber" ma:index="5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LeadOrg" ma:index="7" nillable="true" ma:displayName="LeadOrg" ma:internalName="LeadOrg" ma:readOnly="false">
      <xsd:simpleType>
        <xsd:restriction base="dms:Text">
          <xsd:maxLength value="255"/>
        </xsd:restriction>
      </xsd:simpleType>
    </xsd:element>
    <xsd:element name="FormType" ma:index="9" nillable="true" ma:displayName="FormType" ma:default="Internal DOH Form" ma:format="Dropdown" ma:internalName="FormType" ma:readOnly="false">
      <xsd:simpleType>
        <xsd:restriction base="dms:Choice">
          <xsd:enumeration value="Internal DOH Form"/>
          <xsd:enumeration value="Public Us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b9174b83-d16f-43c4-bbeb-c280f74ae39b" xsi:nil="true"/>
    <Description0 xmlns="b9174b83-d16f-43c4-bbeb-c280f74ae39b" xsi:nil="true"/>
    <showonfrontpage xmlns="e87d405a-4759-43f8-848c-21ef0bd2b117">false</showonfrontpage>
    <FormType xmlns="b9174b83-d16f-43c4-bbeb-c280f74ae39b">Internal DOH Form</FormType>
    <LeadOrg xmlns="b9174b83-d16f-43c4-bbeb-c280f74ae39b" xsi:nil="true"/>
    <WhatsNew xmlns="e87d405a-4759-43f8-848c-21ef0bd2b117">false</WhatsNew>
  </documentManagement>
</p:properties>
</file>

<file path=customXml/itemProps1.xml><?xml version="1.0" encoding="utf-8"?>
<ds:datastoreItem xmlns:ds="http://schemas.openxmlformats.org/officeDocument/2006/customXml" ds:itemID="{B097FF5E-F007-45F7-AAB0-A947D2C4D696}"/>
</file>

<file path=customXml/itemProps2.xml><?xml version="1.0" encoding="utf-8"?>
<ds:datastoreItem xmlns:ds="http://schemas.openxmlformats.org/officeDocument/2006/customXml" ds:itemID="{5C7DD4C1-12C2-47A2-985F-21063C76798F}"/>
</file>

<file path=customXml/itemProps3.xml><?xml version="1.0" encoding="utf-8"?>
<ds:datastoreItem xmlns:ds="http://schemas.openxmlformats.org/officeDocument/2006/customXml" ds:itemID="{DDAD516C-67ED-423E-9778-66BDB8DFA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DOH Rate Calculator</dc:title>
  <dc:creator>Sizemore, Joshua C</dc:creator>
  <cp:lastModifiedBy>Sizemore, Joshua C</cp:lastModifiedBy>
  <cp:lastPrinted>2018-08-03T14:56:41Z</cp:lastPrinted>
  <dcterms:created xsi:type="dcterms:W3CDTF">2018-08-01T18:46:38Z</dcterms:created>
  <dcterms:modified xsi:type="dcterms:W3CDTF">2019-03-25T13:19:17Z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0x010100B46A09EBDAA82743AE7798A8A923F320</vt:lpwstr>
  </property>
</Properties>
</file>