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backupFile="1" codeName="ThisWorkbook" defaultThemeVersion="124226"/>
  <mc:AlternateContent xmlns:mc="http://schemas.openxmlformats.org/markup-compatibility/2006">
    <mc:Choice Requires="x15">
      <x15ac:absPath xmlns:x15ac="http://schemas.microsoft.com/office/spreadsheetml/2010/11/ac" url="C:\Users\a122318\Documents\Forms\OM-41\031523\"/>
    </mc:Choice>
  </mc:AlternateContent>
  <xr:revisionPtr revIDLastSave="0" documentId="13_ncr:1_{C42F5B27-CF41-483B-B619-C169111C3245}" xr6:coauthVersionLast="47" xr6:coauthVersionMax="47" xr10:uidLastSave="{00000000-0000-0000-0000-000000000000}"/>
  <bookViews>
    <workbookView xWindow="-120" yWindow="-120" windowWidth="29040" windowHeight="15840" xr2:uid="{00000000-000D-0000-FFFF-FFFF00000000}"/>
  </bookViews>
  <sheets>
    <sheet name="Portrait" sheetId="3" r:id="rId1"/>
    <sheet name="No Crew Size" sheetId="5" state="hidden" r:id="rId2"/>
  </sheets>
  <definedNames>
    <definedName name="ActivityCodes" localSheetId="1">'No Crew Size'!$B$4:$B$32</definedName>
    <definedName name="ActivityCodes">Portrait!$AB$50:$AB$172</definedName>
    <definedName name="EstType" localSheetId="1">'No Crew Size'!#REF!</definedName>
    <definedName name="EstType">Portrait!$Y$56:$Y$57</definedName>
    <definedName name="FullActivity" localSheetId="1">'No Crew Size'!$D$2:$D$32</definedName>
    <definedName name="FullActivity">Portrait!$AD$48:$AD$172</definedName>
    <definedName name="PerformanceStandards" localSheetId="1">'No Crew Size'!$B$4:$J$32</definedName>
    <definedName name="PerformanceStandards">Portrait!$AB$50:$AJ$172</definedName>
    <definedName name="_xlnm.Print_Area" localSheetId="0">Portrait!$AB$49:$AM$174</definedName>
    <definedName name="_xlnm.Print_Titles" localSheetId="0">Portrait!$49:$50</definedName>
    <definedName name="WorkDay" localSheetId="1">'No Crew Size'!#REF!</definedName>
    <definedName name="WorkDay">Portrait!$O$7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139" i="3" l="1"/>
  <c r="AH126" i="3"/>
  <c r="AH123" i="3"/>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6" i="5"/>
  <c r="C1" i="5"/>
  <c r="D1" i="5" s="1"/>
  <c r="E1" i="5" s="1"/>
  <c r="F1" i="5" s="1"/>
  <c r="G1" i="5" s="1"/>
  <c r="H1" i="5" s="1"/>
  <c r="I1" i="5" s="1"/>
  <c r="J1" i="5" s="1"/>
  <c r="K14" i="3"/>
  <c r="AC47" i="3"/>
  <c r="AD47" i="3" s="1"/>
  <c r="AE47" i="3" s="1"/>
  <c r="AF47" i="3" s="1"/>
  <c r="AG47" i="3" s="1"/>
  <c r="AH47" i="3" s="1"/>
  <c r="AI47" i="3" s="1"/>
  <c r="AJ47" i="3" s="1"/>
  <c r="AH132" i="3" l="1"/>
  <c r="AH131" i="3"/>
  <c r="AH128" i="3"/>
  <c r="AH69" i="3"/>
  <c r="AH102" i="3"/>
  <c r="AH95" i="3"/>
  <c r="AH91" i="3"/>
  <c r="AH134" i="3"/>
  <c r="AH99" i="3"/>
  <c r="AH51" i="3"/>
  <c r="AD81" i="3"/>
  <c r="O1" i="3"/>
  <c r="O13" i="3"/>
  <c r="H6" i="3" s="1"/>
  <c r="M20" i="3"/>
  <c r="M23" i="3"/>
  <c r="M26" i="3"/>
  <c r="M29" i="3"/>
  <c r="M32" i="3"/>
  <c r="K38" i="3"/>
  <c r="K17" i="3"/>
  <c r="K20" i="3"/>
  <c r="K23" i="3"/>
  <c r="K26" i="3"/>
  <c r="K29" i="3"/>
  <c r="K32" i="3"/>
  <c r="K35" i="3"/>
  <c r="J39" i="3"/>
  <c r="J17" i="3"/>
  <c r="M17" i="3"/>
  <c r="J20" i="3"/>
  <c r="J23" i="3"/>
  <c r="J26" i="3"/>
  <c r="J29" i="3"/>
  <c r="J32" i="3"/>
  <c r="J35" i="3"/>
  <c r="M35" i="3"/>
  <c r="J36" i="3"/>
  <c r="J33" i="3"/>
  <c r="J30" i="3"/>
  <c r="J27" i="3"/>
  <c r="J24" i="3"/>
  <c r="J21" i="3"/>
  <c r="J18" i="3"/>
  <c r="J15" i="3"/>
  <c r="D50" i="3"/>
  <c r="D49" i="3"/>
  <c r="D48" i="3"/>
  <c r="D47" i="3"/>
  <c r="D46" i="3"/>
  <c r="D45" i="3"/>
  <c r="D55" i="3"/>
  <c r="D54" i="3"/>
  <c r="D53" i="3"/>
  <c r="D52" i="3"/>
  <c r="F38" i="3"/>
  <c r="F35" i="3"/>
  <c r="F32" i="3"/>
  <c r="F29" i="3"/>
  <c r="F26" i="3"/>
  <c r="F23" i="3"/>
  <c r="F20" i="3"/>
  <c r="F17" i="3"/>
  <c r="F14" i="3"/>
  <c r="H5" i="3"/>
  <c r="J13" i="3" l="1"/>
  <c r="O23" i="3"/>
  <c r="O29" i="3"/>
  <c r="O26" i="3"/>
  <c r="O32" i="3"/>
  <c r="O17" i="3"/>
  <c r="O20" i="3"/>
  <c r="O35" i="3"/>
  <c r="H7" i="3"/>
  <c r="J14" i="3" l="1"/>
  <c r="M14" i="3" s="1"/>
  <c r="M38" i="3" l="1"/>
  <c r="O14" i="3"/>
  <c r="O38" i="3" l="1"/>
  <c r="O41" i="3" s="1"/>
  <c r="J38" i="3"/>
</calcChain>
</file>

<file path=xl/sharedStrings.xml><?xml version="1.0" encoding="utf-8"?>
<sst xmlns="http://schemas.openxmlformats.org/spreadsheetml/2006/main" count="671" uniqueCount="320">
  <si>
    <t>Number
Of Men Assigned</t>
  </si>
  <si>
    <t>Number of Work Days in Period</t>
  </si>
  <si>
    <t>Total
Man-Days Available</t>
  </si>
  <si>
    <t>X</t>
  </si>
  <si>
    <t>=</t>
  </si>
  <si>
    <t>Number Man-Days Available</t>
  </si>
  <si>
    <t>Organization Name &amp; Number:</t>
  </si>
  <si>
    <t>PERIOD:</t>
  </si>
  <si>
    <t>Scheduled By:</t>
  </si>
  <si>
    <t>Crew Size</t>
  </si>
  <si>
    <t>Flaggers</t>
  </si>
  <si>
    <t>Estimated</t>
  </si>
  <si>
    <t>Quantity</t>
  </si>
  <si>
    <t>Crew Days</t>
  </si>
  <si>
    <t>Man Days</t>
  </si>
  <si>
    <t>TOTAL MAN-DAYS SCHEDULED</t>
  </si>
  <si>
    <t>Patching of Bituminous Pavements</t>
  </si>
  <si>
    <t>Tons</t>
  </si>
  <si>
    <t>Repair of Base Failure</t>
  </si>
  <si>
    <t>Skip Patching</t>
  </si>
  <si>
    <t>Sealing &amp; Surface Treatment</t>
  </si>
  <si>
    <t>Tack Coat</t>
  </si>
  <si>
    <t>Gallons</t>
  </si>
  <si>
    <t>Purchase Order Contract Paving</t>
  </si>
  <si>
    <t>Dollars</t>
  </si>
  <si>
    <t xml:space="preserve"> Asphalt &amp; Aggregate</t>
  </si>
  <si>
    <t>Feet</t>
  </si>
  <si>
    <t>Joint &amp; Crack Sealing in Flexible Pavements</t>
  </si>
  <si>
    <t>Patching PCC Pavements</t>
  </si>
  <si>
    <t>Sq. Feet</t>
  </si>
  <si>
    <t>Joint &amp; Crack Sealing in PCC Pavements</t>
  </si>
  <si>
    <t>Surface Repair of PCC Pavements</t>
  </si>
  <si>
    <t>Patching PCC Pavements with Premix</t>
  </si>
  <si>
    <t>Stabilization -- Shoulders</t>
  </si>
  <si>
    <t>Stabilization -- Roadway</t>
  </si>
  <si>
    <t>Ditching and Blading -- Unpaved Roadway</t>
  </si>
  <si>
    <t>Blading -- Unpaved Roadway</t>
  </si>
  <si>
    <t>Minor Drainage Structures</t>
  </si>
  <si>
    <t>Employee Hours</t>
  </si>
  <si>
    <t>Install Pipe Culverts</t>
  </si>
  <si>
    <t>Subsurface Drains</t>
  </si>
  <si>
    <t>Dumped Rock Ditches</t>
  </si>
  <si>
    <t>Riprapping of Embankments</t>
  </si>
  <si>
    <t>Removing Ditchline Obstacles</t>
  </si>
  <si>
    <t>Shoulder Miles</t>
  </si>
  <si>
    <t>Guardrail Maintenance</t>
  </si>
  <si>
    <t>Repair/Replace Rights of Way Fence</t>
  </si>
  <si>
    <t>Acres</t>
  </si>
  <si>
    <t>Brush Control -- Hand</t>
  </si>
  <si>
    <t>Brush Control -- Machine</t>
  </si>
  <si>
    <t>Wildflowers</t>
  </si>
  <si>
    <t>Herbicide Spraying</t>
  </si>
  <si>
    <t>Litter Pickup &amp; Disposal</t>
  </si>
  <si>
    <t>Bags</t>
  </si>
  <si>
    <t>Rest Area Maintenance</t>
  </si>
  <si>
    <t>Litter Disposal/Support (Non-DOH Forces)</t>
  </si>
  <si>
    <t>Contract/Hired Maintenance</t>
  </si>
  <si>
    <t>Supervision -- Work Release Program</t>
  </si>
  <si>
    <t>Dead Deer -- Pickup/Removal</t>
  </si>
  <si>
    <t>Hand Mowing/Trimming</t>
  </si>
  <si>
    <t>Mowing - Expressway (Interstate/APD)</t>
  </si>
  <si>
    <t>Mechanical Application of SRIC Materials</t>
  </si>
  <si>
    <t>Snow Plowing and Blowing</t>
  </si>
  <si>
    <t>Snow Fence</t>
  </si>
  <si>
    <t>SRIC Support Operations</t>
  </si>
  <si>
    <t>Coding and Spotting</t>
  </si>
  <si>
    <t>Miles</t>
  </si>
  <si>
    <t>Pavement Markings</t>
  </si>
  <si>
    <t>Sign Installation/Maintenance</t>
  </si>
  <si>
    <t>Impact Attenuators</t>
  </si>
  <si>
    <t>Each</t>
  </si>
  <si>
    <t>Roadway Striping (White)</t>
  </si>
  <si>
    <t>Bridge Inspection and Analysis</t>
  </si>
  <si>
    <t>Cleaning and Painting</t>
  </si>
  <si>
    <t>Repair and Realigment of Bearing Devices</t>
  </si>
  <si>
    <t>Sealing of Concrete Bridge Decks</t>
  </si>
  <si>
    <t>Bridge Washing</t>
  </si>
  <si>
    <t>Opening of Bridge Drainage Systems</t>
  </si>
  <si>
    <t>Scour/Erosion and Riprapping at Bridges</t>
  </si>
  <si>
    <t>Repair/Replacement of Expansion Dam Seals</t>
  </si>
  <si>
    <t>Sweeping</t>
  </si>
  <si>
    <t>Tunnel Maintenance</t>
  </si>
  <si>
    <t>Emergency Services</t>
  </si>
  <si>
    <t>Steel Piling Installation</t>
  </si>
  <si>
    <t>Unclassified Excavation</t>
  </si>
  <si>
    <t>Non-Annual Plan Employee Hours</t>
  </si>
  <si>
    <t>Miscellaneous Maintenance</t>
  </si>
  <si>
    <t>Placing PCC</t>
  </si>
  <si>
    <t>Cubic Yards</t>
  </si>
  <si>
    <t>Erosion/Pollution Control</t>
  </si>
  <si>
    <t>Hauling Materials -  Premix and Stone</t>
  </si>
  <si>
    <t>Repair of Hired/Rented Equipment</t>
  </si>
  <si>
    <t>Leave Time</t>
  </si>
  <si>
    <t>Grievance -- Maintenance Work Force</t>
  </si>
  <si>
    <t>Unproductive Equipment</t>
  </si>
  <si>
    <t>Rents and Miscellaneous Expenses</t>
  </si>
  <si>
    <t>Flagging</t>
  </si>
  <si>
    <t>Handling of Materials (Non-SRIC)</t>
  </si>
  <si>
    <t>Cleaning of Equipment</t>
  </si>
  <si>
    <t>Building and Grounds</t>
  </si>
  <si>
    <t>Install and Maint of Non-Bridge Structures</t>
  </si>
  <si>
    <t>Pull Shoulders or Ditches-- Paved Roadway</t>
  </si>
  <si>
    <t>Dead Animal - Not Deer - Pickup/Removal</t>
  </si>
  <si>
    <t>Mount/Dismount Attach to Equip for Temp Use</t>
  </si>
  <si>
    <t>EH</t>
  </si>
  <si>
    <t>Code</t>
  </si>
  <si>
    <t>Description</t>
  </si>
  <si>
    <t>Unit</t>
  </si>
  <si>
    <t>Short Unit</t>
  </si>
  <si>
    <t>Productivity</t>
  </si>
  <si>
    <t>Daily Production</t>
  </si>
  <si>
    <t>Est.</t>
  </si>
  <si>
    <t>Includes Planned AL, SL, Greivance, Training</t>
  </si>
  <si>
    <t>Unavailable Time</t>
  </si>
  <si>
    <t>Maintenance Schedule Worksheet</t>
  </si>
  <si>
    <t>FROM / TO</t>
  </si>
  <si>
    <t>Activity</t>
  </si>
  <si>
    <t>Location / Comments</t>
  </si>
  <si>
    <t>Approved By:</t>
  </si>
  <si>
    <t>Number of Hours in Workday:</t>
  </si>
  <si>
    <t>Alternate Activities</t>
  </si>
  <si>
    <t>Equipment/Comments:</t>
  </si>
  <si>
    <t>Work Description / Location</t>
  </si>
  <si>
    <t>Route Numbers</t>
  </si>
  <si>
    <t>Activity/ EstType</t>
  </si>
  <si>
    <t>Remarks:</t>
  </si>
  <si>
    <t>TN</t>
  </si>
  <si>
    <t>DL</t>
  </si>
  <si>
    <t>FT</t>
  </si>
  <si>
    <t>SF</t>
  </si>
  <si>
    <t>MI</t>
  </si>
  <si>
    <t>SM</t>
  </si>
  <si>
    <t>AC</t>
  </si>
  <si>
    <t>BG</t>
  </si>
  <si>
    <t>EA</t>
  </si>
  <si>
    <t>CY</t>
  </si>
  <si>
    <t>401 - Asphalt Pavement Grinding</t>
  </si>
  <si>
    <t>Asphalt Pavement Grinding</t>
  </si>
  <si>
    <t>Code &amp; Description</t>
  </si>
  <si>
    <t>?</t>
  </si>
  <si>
    <t>Average</t>
  </si>
  <si>
    <t>EH's/Per Unit</t>
  </si>
  <si>
    <t>201 - Patching of Bituminous Pavements</t>
  </si>
  <si>
    <t>202 - Repair of Base Failure</t>
  </si>
  <si>
    <t>203 - Skip Patching</t>
  </si>
  <si>
    <t>204 - Sealing &amp; Surface Treatment</t>
  </si>
  <si>
    <t>205 - Tack Coat</t>
  </si>
  <si>
    <t>206 - Purchase Order Contract Paving</t>
  </si>
  <si>
    <t>Hand or Machine Patch &amp; Seal with Asph &amp; Agg</t>
  </si>
  <si>
    <t>207 - Hand or Machine Patch &amp; Seal with Asph &amp; Agg</t>
  </si>
  <si>
    <t>208 - Joint &amp; Crack Sealing in Flexible Pavements</t>
  </si>
  <si>
    <t>Temporary Patch -- Cold Mix</t>
  </si>
  <si>
    <t>209 - Temporary Patch -- Cold Mix</t>
  </si>
  <si>
    <t>Paving</t>
  </si>
  <si>
    <t>210 - Paving</t>
  </si>
  <si>
    <t>241 - Patching PCC Pavements</t>
  </si>
  <si>
    <t>244 - Joint &amp; Crack Sealing in PCC Pavements</t>
  </si>
  <si>
    <t>245 - Surface Repair of PCC Pavements</t>
  </si>
  <si>
    <t>246 - Patching PCC Pavements with Premix</t>
  </si>
  <si>
    <t>260 - Stabilization -- Shoulders</t>
  </si>
  <si>
    <t>261 - Stabilization -- Roadway</t>
  </si>
  <si>
    <t>262 - Ditching and Blading -- Unpaved Roadway</t>
  </si>
  <si>
    <t>263 - Blading -- Unpaved Roadway</t>
  </si>
  <si>
    <t>Install Temporary Pipe Culverts</t>
  </si>
  <si>
    <t>280 - Install Temporary Pipe Culverts</t>
  </si>
  <si>
    <t>281 - Minor Drainage Structures</t>
  </si>
  <si>
    <t>282 - Install Pipe Culverts</t>
  </si>
  <si>
    <t>283 - Subsurface Drains</t>
  </si>
  <si>
    <t>284 - Dumped Rock Ditches</t>
  </si>
  <si>
    <t>285 - Riprapping of Embankments</t>
  </si>
  <si>
    <t>286 - Install and Maint of Non-Bridge Structures</t>
  </si>
  <si>
    <t>287 - Removing Ditchline Obstacles</t>
  </si>
  <si>
    <t>288 - Pull Shoulders or Ditches-- Paved Roadway</t>
  </si>
  <si>
    <t xml:space="preserve">Dressing Shoulders Under Guardrail </t>
  </si>
  <si>
    <t xml:space="preserve">289 - Dressing Shoulders Under Guardrail </t>
  </si>
  <si>
    <t>Install Large Pipe Culverts</t>
  </si>
  <si>
    <t>290 - Install Large Pipe Culverts</t>
  </si>
  <si>
    <t>301 - Guardrail Maintenance</t>
  </si>
  <si>
    <t>302 - Repair/Replace Rights of Way Fence</t>
  </si>
  <si>
    <t>Mowing - Non Expressway</t>
  </si>
  <si>
    <t>303 - Mowing - Non Expressway</t>
  </si>
  <si>
    <t>304 - Brush Control -- Hand</t>
  </si>
  <si>
    <t>305 - Brush Control -- Machine</t>
  </si>
  <si>
    <t>306 - Wildflowers</t>
  </si>
  <si>
    <t>307 - Herbicide Spraying</t>
  </si>
  <si>
    <t>308 - Litter Pickup &amp; Disposal</t>
  </si>
  <si>
    <t>309 - Rest Area Maintenance</t>
  </si>
  <si>
    <t>310 - Dead Animal - Not Deer - Pickup/Removal</t>
  </si>
  <si>
    <t>312 - Litter Disposal/Support (Non-DOH Forces)</t>
  </si>
  <si>
    <t>313 - Contract/Hired Maintenance</t>
  </si>
  <si>
    <t>314 - Supervision -- Work Release Program</t>
  </si>
  <si>
    <t>315 - Dead Deer -- Pickup/Removal</t>
  </si>
  <si>
    <t>316 - Hand Mowing/Trimming</t>
  </si>
  <si>
    <t>317 - Mowing - Expressway (Interstate/APD)</t>
  </si>
  <si>
    <t>341 - Mechanical Application of SRIC Materials</t>
  </si>
  <si>
    <t>342 - Snow Plowing and Blowing</t>
  </si>
  <si>
    <t>343 - Snow Fence</t>
  </si>
  <si>
    <t>SRIC Post Storm Cleanup</t>
  </si>
  <si>
    <t>344 - SRIC Post Storm Cleanup</t>
  </si>
  <si>
    <t>345 - SRIC Support Operations</t>
  </si>
  <si>
    <t>361 - Coding and Spotting</t>
  </si>
  <si>
    <t>363 - Pavement Markings</t>
  </si>
  <si>
    <t>364 - Sign Installation/Maintenance</t>
  </si>
  <si>
    <t>366 - Impact Attenuators</t>
  </si>
  <si>
    <t>369 - Roadway Striping (White)</t>
  </si>
  <si>
    <t>Bridge Structure Replacement</t>
  </si>
  <si>
    <t>381 - Bridge Structure Replacement</t>
  </si>
  <si>
    <t>382 - Bridge Inspection and Analysis</t>
  </si>
  <si>
    <t>384 - Cleaning and Painting</t>
  </si>
  <si>
    <t>385 - Repair and Realigment of Bearing Devices</t>
  </si>
  <si>
    <t>386 - Repair/Replacement of Expansion Dam Seals</t>
  </si>
  <si>
    <t>387 - Sealing of Concrete Bridge Decks</t>
  </si>
  <si>
    <t>389 - Bridge Washing</t>
  </si>
  <si>
    <t>390 - Opening of Bridge Drainage Systems</t>
  </si>
  <si>
    <t>391 - Scour/Erosion and Riprapping at Bridges</t>
  </si>
  <si>
    <t>Bridge Deck Repair</t>
  </si>
  <si>
    <t>392 - Bridge Deck Repair</t>
  </si>
  <si>
    <t>Bridge Deck Replacement</t>
  </si>
  <si>
    <t>393 - Bridge Deck Replacement</t>
  </si>
  <si>
    <t>Bridge Superstructure Repair</t>
  </si>
  <si>
    <t>394 - Bridge Superstructure Repair</t>
  </si>
  <si>
    <t>Bridge Superstructure Replacement</t>
  </si>
  <si>
    <t>395 - Bridge Superstructure Replacement</t>
  </si>
  <si>
    <t>Bridge Substructure Repair</t>
  </si>
  <si>
    <t>396 - Bridge Substructure Repair</t>
  </si>
  <si>
    <t>Bridge Deck Overlays</t>
  </si>
  <si>
    <t>397 - Bridge Deck Overlays</t>
  </si>
  <si>
    <t>Square Yards</t>
  </si>
  <si>
    <t>SY</t>
  </si>
  <si>
    <t>402 - Sweeping</t>
  </si>
  <si>
    <t>403 - Tunnel Maintenance</t>
  </si>
  <si>
    <t>404 - Emergency Services</t>
  </si>
  <si>
    <t>405 - Steel Piling Installation</t>
  </si>
  <si>
    <t>406 - Unclassified Excavation</t>
  </si>
  <si>
    <t>407 - Non-Annual Plan Employee Hours</t>
  </si>
  <si>
    <t>408 - Miscellaneous Maintenance</t>
  </si>
  <si>
    <t>409 - Placing PCC</t>
  </si>
  <si>
    <t>410 - Erosion/Pollution Control</t>
  </si>
  <si>
    <t>411 - Hauling Materials -  Premix and Stone</t>
  </si>
  <si>
    <t>Embankment Stabilization- DOH</t>
  </si>
  <si>
    <t>412 - Embankment Stabilization- DOH</t>
  </si>
  <si>
    <t>Embankment Stabilization- Contract</t>
  </si>
  <si>
    <t>413 - Embankment Stabilization- Contract</t>
  </si>
  <si>
    <t>Oil &amp; Gas Road Policy Encroachment Permitting</t>
  </si>
  <si>
    <t>414 - Oil &amp; Gas Road Policy Encroachment Permitting</t>
  </si>
  <si>
    <t xml:space="preserve">Oil &amp; Gas Road Policy Permit Inspections &amp; Administration </t>
  </si>
  <si>
    <t xml:space="preserve">415 - Oil &amp; Gas Road Policy Permit Inspections &amp; Administration </t>
  </si>
  <si>
    <t xml:space="preserve">Emergency/Cooperative Oil &amp; Gas Road Repair </t>
  </si>
  <si>
    <t xml:space="preserve">416 - Emergency/Cooperative Oil &amp; Gas Road Repair </t>
  </si>
  <si>
    <t>Install Gabion Baskets, Crib Walls and Concrete Block Walls</t>
  </si>
  <si>
    <t>417 - Install Gabion Baskets, Crib Walls and Concrete Block Walls</t>
  </si>
  <si>
    <t>Geostabilization Support</t>
  </si>
  <si>
    <t>421 - Geostabilization Support</t>
  </si>
  <si>
    <t>529 - Repair of Hired/Rented Equipment</t>
  </si>
  <si>
    <t>535 - Mount/Dismount Attach to Equip for Temp Use</t>
  </si>
  <si>
    <t>Equipment Transporting- All</t>
  </si>
  <si>
    <t>542 - Equipment Transporting- All</t>
  </si>
  <si>
    <t>Miscellaneous Expenses Equipment Shop</t>
  </si>
  <si>
    <t>568 - Miscellaneous Expenses Equipment Shop</t>
  </si>
  <si>
    <t>803 - Leave Time</t>
  </si>
  <si>
    <t>807 - Grievance -- Maintenance Work Force</t>
  </si>
  <si>
    <t>811 - Unproductive Equipment</t>
  </si>
  <si>
    <t>812 - Rents and Miscellaneous Expenses</t>
  </si>
  <si>
    <t>813 - Flagging</t>
  </si>
  <si>
    <t>814 - Handling of Materials (Non-SRIC)</t>
  </si>
  <si>
    <t>815 - Cleaning of Equipment</t>
  </si>
  <si>
    <t>816 - Building and Grounds</t>
  </si>
  <si>
    <t>SWAT/Citizen Requests</t>
  </si>
  <si>
    <t>817 - SWAT/Citizen Requests</t>
  </si>
  <si>
    <t>https://westvirginiaot.sharepoint.com/sites/dot/policies/DOH/Section%20V%20%20Highway%20Operations/DOH0507.pdf</t>
  </si>
  <si>
    <t>Canopy Clearing</t>
  </si>
  <si>
    <t>318 - Canopy Clearing</t>
  </si>
  <si>
    <t>Pothole Patching</t>
  </si>
  <si>
    <t>200 - Pothole Patching</t>
  </si>
  <si>
    <t>Installation, Repair, or Removal of Short Span Structures</t>
  </si>
  <si>
    <t>Hazard/Impact Threat Tree Removal</t>
  </si>
  <si>
    <t>319 - Hazard/Impact Threat Tree Removal</t>
  </si>
  <si>
    <t>Lane Miles</t>
  </si>
  <si>
    <t>LM</t>
  </si>
  <si>
    <t>ITS</t>
  </si>
  <si>
    <t>362 - ITS</t>
  </si>
  <si>
    <t>Traffic Signals</t>
  </si>
  <si>
    <t>365 - Traffic Signals</t>
  </si>
  <si>
    <t>Roadway Striping</t>
  </si>
  <si>
    <t>368 - Roadway Striping</t>
  </si>
  <si>
    <t>Highway Lights</t>
  </si>
  <si>
    <t>369 - Highway Lights</t>
  </si>
  <si>
    <t>Install/Repair Overhead Sign Structures</t>
  </si>
  <si>
    <t>370 - Install/Repair Overhead Sign Structures</t>
  </si>
  <si>
    <t>Bridge Demolition Removal</t>
  </si>
  <si>
    <t>383 - Bridge Demolition Removal</t>
  </si>
  <si>
    <t>Square Feet</t>
  </si>
  <si>
    <t>Linear Feet</t>
  </si>
  <si>
    <t>LF</t>
  </si>
  <si>
    <t>Sealing of Bridge Concrete Substructure Units</t>
  </si>
  <si>
    <t>388 - Sealing of Bridge Concrete Substructure Units</t>
  </si>
  <si>
    <t>Bridge Culvert Repair</t>
  </si>
  <si>
    <t>398 - Bridge Culvert Repair</t>
  </si>
  <si>
    <t>399 - Bridge Culvert Replacement</t>
  </si>
  <si>
    <t>Bridge Culvert Replacement</t>
  </si>
  <si>
    <t>Debris Removal</t>
  </si>
  <si>
    <t>420 - Debris Removal</t>
  </si>
  <si>
    <t>Organization Overhead - Maintenance</t>
  </si>
  <si>
    <t>801 - Organization Overhead - Maintenance</t>
  </si>
  <si>
    <t>Organization Overhead - Equipment</t>
  </si>
  <si>
    <t>550 - Organization Overhead - Equipment</t>
  </si>
  <si>
    <t>Training - Transportation Worker</t>
  </si>
  <si>
    <t>809 - Training - Transportation Worker</t>
  </si>
  <si>
    <t>Core Maintenance Planning and Review</t>
  </si>
  <si>
    <t>818 - Core Maintenance Planning and Review</t>
  </si>
  <si>
    <t xml:space="preserve"> Form OM-41 (Rev. 03/23)</t>
  </si>
  <si>
    <t>GA</t>
  </si>
  <si>
    <t>Application of Liquid SRIC Material</t>
  </si>
  <si>
    <t>340 - Application of Liquid SRIC Material</t>
  </si>
  <si>
    <t>Temporary Bridge Installation, Removal, or Maintenance</t>
  </si>
  <si>
    <t>380 - Temporary Bridge Installation, Removal, or Maintenance</t>
  </si>
  <si>
    <t>Equipment Down Time</t>
  </si>
  <si>
    <t>501 - Equipment Down Time</t>
  </si>
  <si>
    <t>Miscellaneous Inventory Expense - Maintenance</t>
  </si>
  <si>
    <t>802 - Miscellaneous Inventory Expense -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</si>
</sst>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000"/>
    <numFmt numFmtId="166" formatCode="#,##0.000"/>
  </numFmts>
  <fonts count="35" x14ac:knownFonts="1">
    <font>
      <sz val="10"/>
      <name val="Arial"/>
    </font>
    <font>
      <sz val="10"/>
      <name val="Arial"/>
      <family val="2"/>
    </font>
    <font>
      <sz val="11"/>
      <name val="Arial"/>
      <family val="2"/>
    </font>
    <font>
      <b/>
      <sz val="11"/>
      <name val="Arial"/>
      <family val="2"/>
    </font>
    <font>
      <sz val="10"/>
      <name val="Arial"/>
      <family val="2"/>
    </font>
    <font>
      <sz val="12"/>
      <name val="Times New Roman"/>
      <family val="1"/>
    </font>
    <font>
      <b/>
      <i/>
      <sz val="26"/>
      <name val="Times New Roman"/>
      <family val="1"/>
    </font>
    <font>
      <b/>
      <i/>
      <sz val="12"/>
      <name val="Times New Roman"/>
      <family val="1"/>
    </font>
    <font>
      <sz val="8"/>
      <name val="Arial"/>
      <family val="2"/>
    </font>
    <font>
      <b/>
      <sz val="12"/>
      <name val="Times New Roman"/>
      <family val="1"/>
    </font>
    <font>
      <sz val="11"/>
      <name val="Times New Roman"/>
      <family val="1"/>
    </font>
    <font>
      <sz val="12"/>
      <name val="Arial"/>
      <family val="2"/>
    </font>
    <font>
      <b/>
      <sz val="10"/>
      <name val="Arial"/>
      <family val="2"/>
    </font>
    <font>
      <sz val="8"/>
      <name val="Arial Narrow"/>
      <family val="2"/>
    </font>
    <font>
      <sz val="12"/>
      <name val="Arial"/>
      <family val="2"/>
    </font>
    <font>
      <sz val="12"/>
      <name val="Arial Narrow"/>
      <family val="2"/>
    </font>
    <font>
      <b/>
      <sz val="12"/>
      <name val="Arial"/>
      <family val="2"/>
    </font>
    <font>
      <u/>
      <sz val="10"/>
      <color indexed="12"/>
      <name val="Arial"/>
      <family val="2"/>
    </font>
    <font>
      <u/>
      <sz val="12"/>
      <color indexed="12"/>
      <name val="Arial"/>
      <family val="2"/>
    </font>
    <font>
      <sz val="8"/>
      <name val="Arial"/>
      <family val="2"/>
    </font>
    <font>
      <sz val="10"/>
      <name val="Times New Roman"/>
      <family val="1"/>
    </font>
    <font>
      <sz val="10"/>
      <name val="Arial Narrow"/>
      <family val="2"/>
    </font>
    <font>
      <b/>
      <sz val="10"/>
      <name val="Arial"/>
      <family val="2"/>
    </font>
    <font>
      <sz val="14"/>
      <name val="Arial"/>
      <family val="2"/>
    </font>
    <font>
      <sz val="20"/>
      <name val="Arial"/>
      <family val="2"/>
    </font>
    <font>
      <b/>
      <sz val="14"/>
      <name val="Times New Roman"/>
      <family val="1"/>
    </font>
    <font>
      <b/>
      <sz val="8"/>
      <name val="Arial"/>
      <family val="2"/>
    </font>
    <font>
      <sz val="9"/>
      <name val="Times New Roman"/>
      <family val="1"/>
    </font>
    <font>
      <sz val="11"/>
      <color theme="1"/>
      <name val="Calibri"/>
      <family val="2"/>
      <scheme val="minor"/>
    </font>
    <font>
      <sz val="12"/>
      <color theme="1"/>
      <name val="Arial"/>
      <family val="2"/>
    </font>
    <font>
      <b/>
      <sz val="12"/>
      <color theme="1"/>
      <name val="Arial"/>
      <family val="2"/>
    </font>
    <font>
      <b/>
      <sz val="12"/>
      <color rgb="FFFF0000"/>
      <name val="Arial"/>
      <family val="2"/>
    </font>
    <font>
      <sz val="10"/>
      <color rgb="FFFF0000"/>
      <name val="Arial"/>
      <family val="2"/>
    </font>
    <font>
      <b/>
      <sz val="12"/>
      <color rgb="FF3333FF"/>
      <name val="Arial"/>
      <family val="2"/>
    </font>
    <font>
      <sz val="10"/>
      <color rgb="FF3333FF"/>
      <name val="Arial"/>
      <family val="2"/>
    </font>
  </fonts>
  <fills count="6">
    <fill>
      <patternFill patternType="none"/>
    </fill>
    <fill>
      <patternFill patternType="gray125"/>
    </fill>
    <fill>
      <patternFill patternType="solid">
        <fgColor indexed="65"/>
        <bgColor indexed="64"/>
      </patternFill>
    </fill>
    <fill>
      <patternFill patternType="gray0625"/>
    </fill>
    <fill>
      <patternFill patternType="solid">
        <fgColor rgb="FFFFFF00"/>
        <bgColor indexed="64"/>
      </patternFill>
    </fill>
    <fill>
      <patternFill patternType="solid">
        <fgColor theme="3" tint="0.79998168889431442"/>
        <bgColor indexed="64"/>
      </patternFill>
    </fill>
  </fills>
  <borders count="65">
    <border>
      <left/>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double">
        <color indexed="64"/>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thin">
        <color indexed="64"/>
      </bottom>
      <diagonal/>
    </border>
    <border>
      <left style="double">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s>
  <cellStyleXfs count="4">
    <xf numFmtId="0" fontId="0" fillId="0" borderId="0"/>
    <xf numFmtId="0" fontId="17" fillId="0" borderId="0" applyNumberFormat="0" applyFill="0" applyBorder="0" applyAlignment="0" applyProtection="0">
      <alignment vertical="top"/>
      <protection locked="0"/>
    </xf>
    <xf numFmtId="0" fontId="29" fillId="0" borderId="0"/>
    <xf numFmtId="0" fontId="28" fillId="0" borderId="0"/>
  </cellStyleXfs>
  <cellXfs count="244">
    <xf numFmtId="0" fontId="0" fillId="0" borderId="0" xfId="0"/>
    <xf numFmtId="0" fontId="8" fillId="0" borderId="1" xfId="0" applyFont="1" applyBorder="1" applyAlignment="1">
      <alignment horizontal="center" vertical="center"/>
    </xf>
    <xf numFmtId="0" fontId="8" fillId="0" borderId="2" xfId="0" applyFont="1" applyBorder="1" applyAlignment="1">
      <alignment horizontal="center" vertical="top"/>
    </xf>
    <xf numFmtId="0" fontId="12" fillId="0" borderId="0" xfId="0" applyFont="1"/>
    <xf numFmtId="0" fontId="14" fillId="0" borderId="0" xfId="0" applyFont="1"/>
    <xf numFmtId="0" fontId="14" fillId="0" borderId="0" xfId="0" quotePrefix="1" applyFont="1"/>
    <xf numFmtId="0" fontId="15" fillId="0" borderId="0" xfId="0" applyFont="1"/>
    <xf numFmtId="0" fontId="16" fillId="0" borderId="0" xfId="0" applyFont="1"/>
    <xf numFmtId="1" fontId="9" fillId="0" borderId="3" xfId="0" applyNumberFormat="1" applyFont="1" applyBorder="1" applyAlignment="1">
      <alignment horizontal="center" vertical="center"/>
    </xf>
    <xf numFmtId="0" fontId="9" fillId="0" borderId="1" xfId="0" applyFont="1" applyBorder="1" applyAlignment="1">
      <alignment horizontal="center" vertical="center"/>
    </xf>
    <xf numFmtId="0" fontId="6" fillId="0" borderId="4" xfId="0" applyFont="1" applyBorder="1" applyAlignment="1">
      <alignment wrapText="1"/>
    </xf>
    <xf numFmtId="0" fontId="7" fillId="0" borderId="4" xfId="0" applyFont="1" applyBorder="1"/>
    <xf numFmtId="0" fontId="0" fillId="0" borderId="5" xfId="0" applyBorder="1"/>
    <xf numFmtId="1" fontId="9" fillId="0" borderId="6" xfId="0" applyNumberFormat="1" applyFont="1" applyBorder="1" applyAlignment="1">
      <alignment horizontal="center" vertical="center"/>
    </xf>
    <xf numFmtId="0" fontId="4" fillId="0" borderId="0" xfId="0" applyFont="1" applyAlignment="1">
      <alignment vertical="top"/>
    </xf>
    <xf numFmtId="0" fontId="4" fillId="0" borderId="0" xfId="0" applyFont="1"/>
    <xf numFmtId="0" fontId="9" fillId="0" borderId="7" xfId="0" applyFont="1" applyBorder="1" applyAlignment="1">
      <alignment horizontal="center" vertical="center"/>
    </xf>
    <xf numFmtId="0" fontId="8" fillId="0" borderId="8" xfId="0" applyFont="1" applyBorder="1" applyAlignment="1">
      <alignment horizontal="center" vertical="top"/>
    </xf>
    <xf numFmtId="0" fontId="8" fillId="0" borderId="7" xfId="0" applyFont="1" applyBorder="1" applyAlignment="1">
      <alignment horizontal="center"/>
    </xf>
    <xf numFmtId="0" fontId="3" fillId="0" borderId="9" xfId="0" applyFont="1" applyBorder="1" applyAlignment="1">
      <alignment vertical="center"/>
    </xf>
    <xf numFmtId="0" fontId="25" fillId="0" borderId="10" xfId="0" applyFont="1" applyBorder="1" applyAlignment="1">
      <alignment horizontal="center" vertical="center"/>
    </xf>
    <xf numFmtId="0" fontId="9" fillId="0" borderId="1"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9" fillId="0" borderId="13" xfId="0" applyFont="1" applyBorder="1" applyAlignment="1">
      <alignment horizontal="center" vertical="center"/>
    </xf>
    <xf numFmtId="164" fontId="2" fillId="0" borderId="14" xfId="0" applyNumberFormat="1" applyFont="1" applyBorder="1" applyAlignment="1" applyProtection="1">
      <alignment horizontal="left" vertical="justify"/>
      <protection locked="0"/>
    </xf>
    <xf numFmtId="164" fontId="2" fillId="0" borderId="15" xfId="0" applyNumberFormat="1" applyFont="1" applyBorder="1" applyAlignment="1" applyProtection="1">
      <alignment horizontal="left" vertical="justify"/>
      <protection locked="0"/>
    </xf>
    <xf numFmtId="0" fontId="6" fillId="0" borderId="16" xfId="0" applyFont="1" applyBorder="1" applyAlignment="1">
      <alignment wrapText="1"/>
    </xf>
    <xf numFmtId="0" fontId="2" fillId="2" borderId="17" xfId="0" applyFont="1" applyFill="1" applyBorder="1" applyAlignment="1" applyProtection="1">
      <alignment horizontal="center" vertical="center"/>
      <protection locked="0"/>
    </xf>
    <xf numFmtId="0" fontId="0" fillId="2" borderId="0" xfId="0" applyFill="1"/>
    <xf numFmtId="0" fontId="8" fillId="2" borderId="0" xfId="0" applyFont="1" applyFill="1" applyAlignment="1">
      <alignment horizontal="right"/>
    </xf>
    <xf numFmtId="0" fontId="9" fillId="2" borderId="0" xfId="0" applyFont="1" applyFill="1" applyAlignment="1">
      <alignment horizontal="center"/>
    </xf>
    <xf numFmtId="0" fontId="6" fillId="2" borderId="0" xfId="0" applyFont="1" applyFill="1"/>
    <xf numFmtId="0" fontId="3" fillId="2" borderId="0" xfId="0" applyFont="1" applyFill="1" applyAlignment="1">
      <alignment horizontal="center" vertical="center"/>
    </xf>
    <xf numFmtId="0" fontId="8" fillId="2" borderId="0" xfId="0" applyFont="1" applyFill="1"/>
    <xf numFmtId="0" fontId="9" fillId="2" borderId="0" xfId="0" applyFont="1" applyFill="1"/>
    <xf numFmtId="0" fontId="2" fillId="2" borderId="0" xfId="0" applyFont="1" applyFill="1" applyAlignment="1">
      <alignment horizontal="left"/>
    </xf>
    <xf numFmtId="0" fontId="10" fillId="2" borderId="0" xfId="0" applyFont="1" applyFill="1" applyAlignment="1">
      <alignment horizontal="left"/>
    </xf>
    <xf numFmtId="0" fontId="2" fillId="2" borderId="0" xfId="0" applyFont="1" applyFill="1"/>
    <xf numFmtId="0" fontId="3" fillId="2" borderId="0" xfId="0" applyFont="1" applyFill="1" applyAlignment="1">
      <alignment horizontal="center"/>
    </xf>
    <xf numFmtId="0" fontId="2" fillId="2" borderId="0" xfId="0" applyFont="1" applyFill="1" applyAlignment="1">
      <alignment horizontal="center" vertical="center"/>
    </xf>
    <xf numFmtId="0" fontId="9" fillId="2" borderId="0" xfId="0" applyFont="1" applyFill="1" applyAlignment="1">
      <alignment vertical="top"/>
    </xf>
    <xf numFmtId="0" fontId="9" fillId="3" borderId="18" xfId="0" applyFont="1" applyFill="1" applyBorder="1" applyAlignment="1">
      <alignment horizontal="center" vertical="center"/>
    </xf>
    <xf numFmtId="0" fontId="16" fillId="0" borderId="6" xfId="3" applyFont="1" applyBorder="1" applyAlignment="1">
      <alignment horizontal="center" vertical="center"/>
    </xf>
    <xf numFmtId="2" fontId="30" fillId="0" borderId="6" xfId="3" applyNumberFormat="1" applyFont="1" applyBorder="1" applyAlignment="1">
      <alignment horizontal="center" vertical="center"/>
    </xf>
    <xf numFmtId="0" fontId="16" fillId="0" borderId="6" xfId="0" applyFont="1" applyBorder="1" applyAlignment="1">
      <alignment horizontal="center" vertical="center"/>
    </xf>
    <xf numFmtId="0" fontId="16" fillId="0" borderId="6" xfId="3" applyFont="1" applyBorder="1" applyAlignment="1">
      <alignment horizontal="centerContinuous" vertical="center"/>
    </xf>
    <xf numFmtId="0" fontId="16" fillId="0" borderId="13" xfId="3" applyFont="1" applyBorder="1" applyAlignment="1">
      <alignment horizontal="center" vertical="center"/>
    </xf>
    <xf numFmtId="0" fontId="16" fillId="0" borderId="19" xfId="3" applyFont="1" applyBorder="1" applyAlignment="1">
      <alignment horizontal="center" vertical="center"/>
    </xf>
    <xf numFmtId="49" fontId="30" fillId="0" borderId="19" xfId="3" applyNumberFormat="1" applyFont="1" applyBorder="1" applyAlignment="1">
      <alignment horizontal="center" vertical="center"/>
    </xf>
    <xf numFmtId="0" fontId="0" fillId="0" borderId="19" xfId="0" applyBorder="1" applyAlignment="1">
      <alignment horizontal="center" vertical="center"/>
    </xf>
    <xf numFmtId="0" fontId="16" fillId="0" borderId="20" xfId="0" applyFont="1" applyBorder="1" applyAlignment="1">
      <alignment horizontal="center" vertical="center"/>
    </xf>
    <xf numFmtId="0" fontId="18" fillId="0" borderId="0" xfId="1" applyFont="1" applyAlignment="1" applyProtection="1">
      <alignment horizontal="center" vertical="center"/>
      <protection locked="0"/>
    </xf>
    <xf numFmtId="1" fontId="30" fillId="0" borderId="0" xfId="2" applyNumberFormat="1" applyFont="1" applyAlignment="1">
      <alignment vertical="center"/>
    </xf>
    <xf numFmtId="0" fontId="30" fillId="0" borderId="0" xfId="2" applyFont="1" applyAlignment="1">
      <alignment vertical="center"/>
    </xf>
    <xf numFmtId="0" fontId="30" fillId="0" borderId="0" xfId="3" applyFont="1" applyAlignment="1">
      <alignment vertical="center"/>
    </xf>
    <xf numFmtId="0" fontId="30" fillId="0" borderId="0" xfId="2" applyFont="1" applyAlignment="1">
      <alignment horizontal="center" vertical="center"/>
    </xf>
    <xf numFmtId="0" fontId="16" fillId="0" borderId="0" xfId="0" applyFont="1" applyAlignment="1">
      <alignment horizontal="center" vertical="center"/>
    </xf>
    <xf numFmtId="4" fontId="30" fillId="0" borderId="0" xfId="3" applyNumberFormat="1" applyFont="1" applyAlignment="1">
      <alignment horizontal="center" vertical="center"/>
    </xf>
    <xf numFmtId="0" fontId="16" fillId="0" borderId="0" xfId="0" applyFont="1" applyAlignment="1">
      <alignment horizontal="left" indent="8"/>
    </xf>
    <xf numFmtId="0" fontId="16" fillId="0" borderId="0" xfId="3" applyFont="1" applyAlignment="1">
      <alignment vertical="center"/>
    </xf>
    <xf numFmtId="0" fontId="17" fillId="0" borderId="0" xfId="1" applyFill="1" applyAlignment="1" applyProtection="1"/>
    <xf numFmtId="165" fontId="30" fillId="0" borderId="0" xfId="3" applyNumberFormat="1" applyFont="1" applyAlignment="1">
      <alignment horizontal="center" vertical="center"/>
    </xf>
    <xf numFmtId="4" fontId="9" fillId="0" borderId="21" xfId="0" applyNumberFormat="1" applyFont="1" applyBorder="1" applyAlignment="1">
      <alignment horizontal="center" vertical="center"/>
    </xf>
    <xf numFmtId="0" fontId="20" fillId="0" borderId="6" xfId="0" applyFont="1" applyBorder="1" applyAlignment="1" applyProtection="1">
      <alignment horizontal="center" vertical="center"/>
      <protection locked="0"/>
    </xf>
    <xf numFmtId="0" fontId="21" fillId="0" borderId="6" xfId="0" applyFont="1" applyBorder="1" applyAlignment="1">
      <alignment horizontal="left" vertical="top" wrapText="1"/>
    </xf>
    <xf numFmtId="0" fontId="21" fillId="0" borderId="6" xfId="0" applyFont="1" applyBorder="1" applyAlignment="1" applyProtection="1">
      <alignment horizontal="left" vertical="top" wrapText="1"/>
      <protection locked="0"/>
    </xf>
    <xf numFmtId="1" fontId="30" fillId="4" borderId="0" xfId="2" applyNumberFormat="1" applyFont="1" applyFill="1" applyAlignment="1">
      <alignment vertical="center"/>
    </xf>
    <xf numFmtId="0" fontId="30" fillId="4" borderId="0" xfId="2" applyFont="1" applyFill="1" applyAlignment="1">
      <alignment vertical="center"/>
    </xf>
    <xf numFmtId="0" fontId="16" fillId="4" borderId="0" xfId="0" applyFont="1" applyFill="1" applyAlignment="1">
      <alignment horizontal="center" vertical="center"/>
    </xf>
    <xf numFmtId="0" fontId="16" fillId="4" borderId="0" xfId="3" applyFont="1" applyFill="1" applyAlignment="1">
      <alignment vertical="center"/>
    </xf>
    <xf numFmtId="0" fontId="30" fillId="4" borderId="0" xfId="3" applyFont="1" applyFill="1" applyAlignment="1">
      <alignment vertical="center"/>
    </xf>
    <xf numFmtId="0" fontId="30" fillId="4" borderId="0" xfId="2" applyFont="1" applyFill="1" applyAlignment="1">
      <alignment horizontal="center" vertical="center"/>
    </xf>
    <xf numFmtId="4" fontId="30" fillId="4" borderId="0" xfId="3" applyNumberFormat="1" applyFont="1" applyFill="1" applyAlignment="1">
      <alignment horizontal="center" vertical="center"/>
    </xf>
    <xf numFmtId="0" fontId="31" fillId="4" borderId="0" xfId="0" applyFont="1" applyFill="1" applyAlignment="1">
      <alignment horizontal="center" vertical="center"/>
    </xf>
    <xf numFmtId="0" fontId="31" fillId="4" borderId="0" xfId="2" applyFont="1" applyFill="1" applyAlignment="1">
      <alignment horizontal="center" vertical="center"/>
    </xf>
    <xf numFmtId="4" fontId="31" fillId="4" borderId="0" xfId="3" applyNumberFormat="1" applyFont="1" applyFill="1" applyAlignment="1">
      <alignment horizontal="center" vertical="center"/>
    </xf>
    <xf numFmtId="0" fontId="31" fillId="4" borderId="0" xfId="2" applyFont="1" applyFill="1" applyAlignment="1">
      <alignment vertical="center"/>
    </xf>
    <xf numFmtId="0" fontId="0" fillId="0" borderId="0" xfId="0" applyAlignment="1">
      <alignment horizontal="center"/>
    </xf>
    <xf numFmtId="0" fontId="0" fillId="5" borderId="0" xfId="0" applyFill="1"/>
    <xf numFmtId="1" fontId="30" fillId="5" borderId="0" xfId="2" applyNumberFormat="1" applyFont="1" applyFill="1" applyAlignment="1">
      <alignment vertical="center"/>
    </xf>
    <xf numFmtId="0" fontId="30" fillId="5" borderId="0" xfId="2" applyFont="1" applyFill="1" applyAlignment="1">
      <alignment vertical="center"/>
    </xf>
    <xf numFmtId="0" fontId="30" fillId="5" borderId="0" xfId="3" applyFont="1" applyFill="1" applyAlignment="1">
      <alignment vertical="center"/>
    </xf>
    <xf numFmtId="0" fontId="30" fillId="5" borderId="0" xfId="2" applyFont="1" applyFill="1" applyAlignment="1">
      <alignment horizontal="center" vertical="center"/>
    </xf>
    <xf numFmtId="0" fontId="16" fillId="5" borderId="0" xfId="0" applyFont="1" applyFill="1" applyAlignment="1">
      <alignment horizontal="center" vertical="center"/>
    </xf>
    <xf numFmtId="4" fontId="30" fillId="5" borderId="0" xfId="3" applyNumberFormat="1" applyFont="1" applyFill="1" applyAlignment="1">
      <alignment horizontal="center" vertical="center"/>
    </xf>
    <xf numFmtId="3" fontId="30" fillId="5" borderId="0" xfId="2" applyNumberFormat="1" applyFont="1" applyFill="1" applyAlignment="1">
      <alignment horizontal="center" vertical="center"/>
    </xf>
    <xf numFmtId="166" fontId="30" fillId="5" borderId="0" xfId="3" applyNumberFormat="1" applyFont="1" applyFill="1" applyAlignment="1">
      <alignment horizontal="center" vertical="center"/>
    </xf>
    <xf numFmtId="0" fontId="31" fillId="5" borderId="0" xfId="0" applyFont="1" applyFill="1" applyAlignment="1">
      <alignment horizontal="center" vertical="center"/>
    </xf>
    <xf numFmtId="0" fontId="31" fillId="5" borderId="0" xfId="2" applyFont="1" applyFill="1" applyAlignment="1">
      <alignment horizontal="center" vertical="center"/>
    </xf>
    <xf numFmtId="4" fontId="31" fillId="5" borderId="0" xfId="3" applyNumberFormat="1" applyFont="1" applyFill="1" applyAlignment="1">
      <alignment horizontal="center" vertical="center"/>
    </xf>
    <xf numFmtId="166" fontId="31" fillId="5" borderId="0" xfId="3" applyNumberFormat="1" applyFont="1" applyFill="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vertical="center"/>
    </xf>
    <xf numFmtId="0" fontId="33" fillId="4" borderId="0" xfId="2" applyFont="1" applyFill="1" applyAlignment="1">
      <alignment vertical="center"/>
    </xf>
    <xf numFmtId="0" fontId="33" fillId="4" borderId="0" xfId="2" applyFont="1" applyFill="1" applyAlignment="1">
      <alignment horizontal="center" vertical="center"/>
    </xf>
    <xf numFmtId="0" fontId="34" fillId="0" borderId="0" xfId="0" applyFont="1"/>
    <xf numFmtId="1" fontId="33" fillId="4" borderId="0" xfId="2" applyNumberFormat="1" applyFont="1" applyFill="1" applyAlignment="1">
      <alignment vertical="center"/>
    </xf>
    <xf numFmtId="4" fontId="33" fillId="4" borderId="0" xfId="3" applyNumberFormat="1" applyFont="1" applyFill="1" applyAlignment="1">
      <alignment horizontal="center" vertical="center"/>
    </xf>
    <xf numFmtId="0" fontId="33" fillId="0" borderId="0" xfId="3" applyFont="1" applyAlignment="1">
      <alignment vertical="center"/>
    </xf>
    <xf numFmtId="0" fontId="33" fillId="0" borderId="0" xfId="2" applyFont="1" applyAlignment="1">
      <alignment vertical="center"/>
    </xf>
    <xf numFmtId="0" fontId="33" fillId="0" borderId="0" xfId="2" applyFont="1" applyAlignment="1">
      <alignment horizontal="center" vertical="center"/>
    </xf>
    <xf numFmtId="4" fontId="33" fillId="0" borderId="0" xfId="3" applyNumberFormat="1" applyFont="1" applyAlignment="1">
      <alignment horizontal="center" vertical="center"/>
    </xf>
    <xf numFmtId="0" fontId="33" fillId="4" borderId="0" xfId="3" applyFont="1" applyFill="1" applyAlignment="1">
      <alignment vertical="center"/>
    </xf>
    <xf numFmtId="0" fontId="2" fillId="0" borderId="5" xfId="0" applyFont="1" applyBorder="1" applyAlignment="1">
      <alignment horizontal="center" vertical="top" wrapText="1"/>
    </xf>
    <xf numFmtId="0" fontId="24" fillId="0" borderId="0" xfId="0" applyFont="1" applyAlignment="1">
      <alignment horizontal="left" vertical="center"/>
    </xf>
    <xf numFmtId="0" fontId="26" fillId="0" borderId="24" xfId="0" applyFont="1" applyBorder="1" applyAlignment="1">
      <alignment horizontal="center" vertical="center"/>
    </xf>
    <xf numFmtId="0" fontId="26" fillId="0" borderId="23" xfId="0" applyFont="1" applyBorder="1" applyAlignment="1">
      <alignment horizontal="center" vertical="center"/>
    </xf>
    <xf numFmtId="0" fontId="26" fillId="0" borderId="25" xfId="0" applyFont="1" applyBorder="1" applyAlignment="1">
      <alignment horizontal="center" vertical="center"/>
    </xf>
    <xf numFmtId="0" fontId="2" fillId="0" borderId="4" xfId="0" applyFont="1" applyBorder="1" applyAlignment="1">
      <alignment horizontal="left" vertical="center"/>
    </xf>
    <xf numFmtId="0" fontId="2" fillId="0" borderId="26" xfId="0" applyFont="1" applyBorder="1" applyAlignment="1">
      <alignment horizontal="left" vertical="center"/>
    </xf>
    <xf numFmtId="0" fontId="3" fillId="1" borderId="27" xfId="0" applyFont="1" applyFill="1" applyBorder="1" applyAlignment="1">
      <alignment horizontal="center" vertical="center" wrapText="1"/>
    </xf>
    <xf numFmtId="0" fontId="3" fillId="1" borderId="28" xfId="0" applyFont="1" applyFill="1" applyBorder="1" applyAlignment="1">
      <alignment horizontal="center" vertical="center" wrapText="1"/>
    </xf>
    <xf numFmtId="0" fontId="3" fillId="1" borderId="4" xfId="0" applyFont="1" applyFill="1" applyBorder="1" applyAlignment="1">
      <alignment horizontal="center" vertical="center" wrapText="1"/>
    </xf>
    <xf numFmtId="0" fontId="3" fillId="1" borderId="0" xfId="0" applyFont="1" applyFill="1" applyAlignment="1">
      <alignment horizontal="center" vertical="center" wrapText="1"/>
    </xf>
    <xf numFmtId="0" fontId="3" fillId="1" borderId="29" xfId="0" applyFont="1" applyFill="1" applyBorder="1" applyAlignment="1">
      <alignment horizontal="center" vertical="center" wrapText="1"/>
    </xf>
    <xf numFmtId="0" fontId="3" fillId="1" borderId="5" xfId="0" applyFont="1" applyFill="1" applyBorder="1" applyAlignment="1">
      <alignment horizontal="center" vertical="center" wrapText="1"/>
    </xf>
    <xf numFmtId="0" fontId="3" fillId="1" borderId="30" xfId="0" applyFont="1" applyFill="1" applyBorder="1" applyAlignment="1">
      <alignment horizontal="center" vertical="center" wrapText="1"/>
    </xf>
    <xf numFmtId="0" fontId="3" fillId="1" borderId="31" xfId="0" applyFont="1" applyFill="1" applyBorder="1" applyAlignment="1">
      <alignment horizontal="center" vertical="center" wrapText="1"/>
    </xf>
    <xf numFmtId="0" fontId="3" fillId="1" borderId="32" xfId="0" applyFont="1" applyFill="1" applyBorder="1" applyAlignment="1">
      <alignment horizontal="center" vertical="center" wrapText="1"/>
    </xf>
    <xf numFmtId="0" fontId="26" fillId="0" borderId="33" xfId="0" applyFont="1" applyBorder="1" applyAlignment="1" applyProtection="1">
      <alignment horizontal="left" vertical="center"/>
      <protection locked="0"/>
    </xf>
    <xf numFmtId="0" fontId="26" fillId="0" borderId="34" xfId="0" applyFont="1" applyBorder="1" applyAlignment="1" applyProtection="1">
      <alignment horizontal="left" vertical="center"/>
      <protection locked="0"/>
    </xf>
    <xf numFmtId="0" fontId="26" fillId="0" borderId="35" xfId="0" applyFont="1" applyBorder="1" applyAlignment="1" applyProtection="1">
      <alignment horizontal="left" vertical="center"/>
      <protection locked="0"/>
    </xf>
    <xf numFmtId="0" fontId="2" fillId="0" borderId="63"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64" xfId="0" applyFont="1" applyBorder="1" applyAlignment="1" applyProtection="1">
      <alignment horizontal="left"/>
      <protection locked="0"/>
    </xf>
    <xf numFmtId="0" fontId="8" fillId="0" borderId="36" xfId="0" applyFont="1" applyBorder="1" applyAlignment="1">
      <alignment horizontal="center" vertical="top"/>
    </xf>
    <xf numFmtId="0" fontId="8" fillId="0" borderId="37" xfId="0" applyFont="1" applyBorder="1" applyAlignment="1">
      <alignment horizontal="center" vertical="top"/>
    </xf>
    <xf numFmtId="0" fontId="8" fillId="0" borderId="33" xfId="0" applyFont="1" applyBorder="1" applyAlignment="1">
      <alignment horizontal="center" vertical="center"/>
    </xf>
    <xf numFmtId="0" fontId="8" fillId="0" borderId="38" xfId="0" applyFont="1" applyBorder="1" applyAlignment="1">
      <alignment horizontal="center" vertical="center"/>
    </xf>
    <xf numFmtId="0" fontId="8" fillId="0" borderId="13" xfId="0" applyFont="1" applyBorder="1" applyAlignment="1">
      <alignment horizontal="center"/>
    </xf>
    <xf numFmtId="0" fontId="8" fillId="0" borderId="20" xfId="0" applyFont="1" applyBorder="1" applyAlignment="1">
      <alignment horizontal="center"/>
    </xf>
    <xf numFmtId="0" fontId="2" fillId="0" borderId="39" xfId="0" applyFont="1" applyBorder="1" applyAlignment="1">
      <alignment horizontal="left" vertical="center"/>
    </xf>
    <xf numFmtId="0" fontId="2" fillId="0" borderId="34" xfId="0" applyFont="1" applyBorder="1" applyAlignment="1">
      <alignment horizontal="left" vertical="center"/>
    </xf>
    <xf numFmtId="0" fontId="2" fillId="0" borderId="38"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13" fillId="0" borderId="6" xfId="0" applyFont="1" applyBorder="1" applyAlignment="1">
      <alignment horizontal="left" vertical="center" wrapText="1"/>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46"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0" fillId="0" borderId="0" xfId="0" applyAlignment="1">
      <alignment horizontal="left"/>
    </xf>
    <xf numFmtId="0" fontId="0" fillId="0" borderId="5" xfId="0" applyBorder="1" applyAlignment="1">
      <alignment horizontal="left"/>
    </xf>
    <xf numFmtId="0" fontId="0" fillId="0" borderId="0" xfId="0" applyAlignment="1" applyProtection="1">
      <alignment horizontal="left"/>
      <protection locked="0"/>
    </xf>
    <xf numFmtId="0" fontId="0" fillId="0" borderId="5" xfId="0" applyBorder="1" applyAlignment="1" applyProtection="1">
      <alignment horizontal="left"/>
      <protection locked="0"/>
    </xf>
    <xf numFmtId="0" fontId="4" fillId="0" borderId="2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13" xfId="0" applyBorder="1"/>
    <xf numFmtId="0" fontId="2" fillId="0" borderId="2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6" xfId="0" applyFont="1" applyBorder="1" applyAlignment="1">
      <alignment horizontal="center"/>
    </xf>
    <xf numFmtId="0" fontId="2" fillId="0" borderId="28" xfId="0" applyFont="1" applyBorder="1" applyAlignment="1">
      <alignment horizontal="center"/>
    </xf>
    <xf numFmtId="0" fontId="2" fillId="0" borderId="37" xfId="0" applyFont="1" applyBorder="1" applyAlignment="1">
      <alignment horizontal="center"/>
    </xf>
    <xf numFmtId="0" fontId="2" fillId="0" borderId="13"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49" fontId="1" fillId="0" borderId="58" xfId="0" applyNumberFormat="1" applyFont="1" applyBorder="1" applyAlignment="1" applyProtection="1">
      <alignment horizontal="left" wrapText="1"/>
      <protection locked="0"/>
    </xf>
    <xf numFmtId="49" fontId="1" fillId="0" borderId="44" xfId="0" applyNumberFormat="1" applyFont="1" applyBorder="1" applyAlignment="1" applyProtection="1">
      <alignment horizontal="left" wrapText="1"/>
      <protection locked="0"/>
    </xf>
    <xf numFmtId="49" fontId="1" fillId="0" borderId="59" xfId="0" applyNumberFormat="1" applyFont="1" applyBorder="1" applyAlignment="1" applyProtection="1">
      <alignment horizontal="left" wrapText="1"/>
      <protection locked="0"/>
    </xf>
    <xf numFmtId="49" fontId="1" fillId="0" borderId="60" xfId="0" applyNumberFormat="1" applyFont="1" applyBorder="1" applyAlignment="1" applyProtection="1">
      <alignment horizontal="left" wrapText="1"/>
      <protection locked="0"/>
    </xf>
    <xf numFmtId="49" fontId="1" fillId="0" borderId="61" xfId="0" applyNumberFormat="1" applyFont="1" applyBorder="1" applyAlignment="1" applyProtection="1">
      <alignment horizontal="left" wrapText="1"/>
      <protection locked="0"/>
    </xf>
    <xf numFmtId="49" fontId="1" fillId="0" borderId="62" xfId="0" applyNumberFormat="1" applyFont="1" applyBorder="1" applyAlignment="1" applyProtection="1">
      <alignment horizontal="left" wrapText="1"/>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2" fillId="0" borderId="29" xfId="0" applyFont="1" applyBorder="1" applyAlignment="1">
      <alignment horizontal="left" vertical="center"/>
    </xf>
    <xf numFmtId="0" fontId="2" fillId="0" borderId="5" xfId="0" applyFont="1" applyBorder="1" applyAlignment="1">
      <alignment horizontal="left" vertical="center"/>
    </xf>
    <xf numFmtId="1" fontId="9" fillId="0" borderId="1" xfId="0" applyNumberFormat="1" applyFont="1" applyBorder="1" applyAlignment="1">
      <alignment horizontal="center" vertical="center"/>
    </xf>
    <xf numFmtId="1" fontId="9" fillId="0" borderId="6" xfId="0" applyNumberFormat="1"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1" fontId="9" fillId="0" borderId="39" xfId="0" applyNumberFormat="1" applyFont="1" applyBorder="1" applyAlignment="1" applyProtection="1">
      <alignment horizontal="center" vertical="center"/>
      <protection locked="0"/>
    </xf>
    <xf numFmtId="1" fontId="9" fillId="0" borderId="38" xfId="0" applyNumberFormat="1"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49" fontId="27" fillId="0" borderId="51" xfId="0" applyNumberFormat="1" applyFont="1" applyBorder="1" applyAlignment="1" applyProtection="1">
      <alignment horizontal="center" vertical="center" wrapText="1"/>
      <protection locked="0"/>
    </xf>
    <xf numFmtId="49" fontId="27" fillId="0" borderId="50" xfId="0" applyNumberFormat="1" applyFont="1" applyBorder="1" applyAlignment="1" applyProtection="1">
      <alignment horizontal="center" vertical="center" wrapText="1"/>
      <protection locked="0"/>
    </xf>
    <xf numFmtId="49" fontId="27" fillId="0" borderId="19" xfId="0" applyNumberFormat="1" applyFont="1" applyBorder="1" applyAlignment="1" applyProtection="1">
      <alignment horizontal="center" vertical="center" wrapText="1"/>
      <protection locked="0"/>
    </xf>
    <xf numFmtId="49" fontId="27" fillId="0" borderId="20" xfId="0" applyNumberFormat="1" applyFont="1" applyBorder="1" applyAlignment="1" applyProtection="1">
      <alignment horizontal="center" vertical="center" wrapText="1"/>
      <protection locked="0"/>
    </xf>
    <xf numFmtId="0" fontId="13" fillId="0" borderId="52" xfId="0" applyFont="1" applyBorder="1" applyAlignment="1">
      <alignment horizontal="left" vertical="center" wrapText="1"/>
    </xf>
    <xf numFmtId="49" fontId="27" fillId="0" borderId="0" xfId="0" applyNumberFormat="1" applyFont="1" applyAlignment="1" applyProtection="1">
      <alignment horizontal="center" vertical="center" wrapText="1"/>
      <protection locked="0"/>
    </xf>
    <xf numFmtId="49" fontId="27" fillId="0" borderId="26" xfId="0" applyNumberFormat="1" applyFont="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13" fillId="0" borderId="6" xfId="0" applyFont="1" applyBorder="1" applyAlignment="1" applyProtection="1">
      <alignment vertical="top" wrapText="1"/>
      <protection locked="0"/>
    </xf>
    <xf numFmtId="0" fontId="9" fillId="0" borderId="33"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20" fillId="0" borderId="53" xfId="0" applyFont="1" applyBorder="1" applyAlignment="1" applyProtection="1">
      <alignment horizontal="center" vertical="center" wrapText="1"/>
      <protection locked="0"/>
    </xf>
    <xf numFmtId="1" fontId="5" fillId="0" borderId="39" xfId="0" applyNumberFormat="1" applyFont="1" applyBorder="1" applyAlignment="1">
      <alignment horizontal="left" vertical="center"/>
    </xf>
    <xf numFmtId="1" fontId="5" fillId="0" borderId="34" xfId="0" applyNumberFormat="1" applyFont="1" applyBorder="1" applyAlignment="1">
      <alignment horizontal="left" vertical="center"/>
    </xf>
    <xf numFmtId="1" fontId="5" fillId="0" borderId="38" xfId="0" applyNumberFormat="1" applyFont="1" applyBorder="1" applyAlignment="1">
      <alignment horizontal="left" vertical="center"/>
    </xf>
    <xf numFmtId="1" fontId="20" fillId="0" borderId="33" xfId="0" applyNumberFormat="1" applyFont="1" applyBorder="1" applyAlignment="1" applyProtection="1">
      <alignment horizontal="left" vertical="center"/>
      <protection locked="0"/>
    </xf>
    <xf numFmtId="1" fontId="20" fillId="0" borderId="34" xfId="0" applyNumberFormat="1" applyFont="1" applyBorder="1" applyAlignment="1" applyProtection="1">
      <alignment horizontal="left" vertical="center"/>
      <protection locked="0"/>
    </xf>
    <xf numFmtId="1" fontId="20" fillId="0" borderId="35" xfId="0" applyNumberFormat="1" applyFont="1" applyBorder="1" applyAlignment="1" applyProtection="1">
      <alignment horizontal="left" vertical="center"/>
      <protection locked="0"/>
    </xf>
    <xf numFmtId="0" fontId="20" fillId="0" borderId="6" xfId="0" applyFont="1" applyBorder="1" applyAlignment="1" applyProtection="1">
      <alignment horizontal="center" vertical="center"/>
      <protection locked="0"/>
    </xf>
    <xf numFmtId="0" fontId="21" fillId="0" borderId="6" xfId="0" applyFont="1" applyBorder="1" applyAlignment="1">
      <alignment horizontal="left" vertical="top" wrapText="1"/>
    </xf>
    <xf numFmtId="0" fontId="21" fillId="0" borderId="6" xfId="0" applyFont="1" applyBorder="1" applyAlignment="1" applyProtection="1">
      <alignment horizontal="left" vertical="top" wrapText="1"/>
      <protection locked="0"/>
    </xf>
    <xf numFmtId="0" fontId="21" fillId="0" borderId="6" xfId="0" applyFont="1" applyBorder="1" applyAlignment="1">
      <alignment horizontal="left" vertical="top"/>
    </xf>
    <xf numFmtId="0" fontId="9" fillId="1" borderId="33" xfId="0" applyFont="1" applyFill="1" applyBorder="1" applyAlignment="1">
      <alignment horizontal="center" vertical="center"/>
    </xf>
    <xf numFmtId="0" fontId="9" fillId="1" borderId="34" xfId="0" applyFont="1" applyFill="1" applyBorder="1" applyAlignment="1">
      <alignment horizontal="center" vertical="center"/>
    </xf>
    <xf numFmtId="0" fontId="9" fillId="1" borderId="35" xfId="0" applyFont="1" applyFill="1" applyBorder="1" applyAlignment="1">
      <alignment horizontal="center" vertical="center"/>
    </xf>
    <xf numFmtId="0" fontId="11" fillId="0" borderId="41" xfId="0" applyFont="1" applyBorder="1" applyAlignment="1">
      <alignment horizontal="left" vertical="center" indent="1"/>
    </xf>
    <xf numFmtId="0" fontId="0" fillId="0" borderId="41" xfId="0" applyBorder="1" applyAlignment="1">
      <alignment horizontal="left" vertical="center" indent="1"/>
    </xf>
    <xf numFmtId="0" fontId="0" fillId="0" borderId="42" xfId="0" applyBorder="1" applyAlignment="1">
      <alignment horizontal="left" vertical="center" indent="1"/>
    </xf>
    <xf numFmtId="0" fontId="0" fillId="0" borderId="40" xfId="0" applyBorder="1" applyAlignment="1">
      <alignment horizontal="center"/>
    </xf>
    <xf numFmtId="0" fontId="0" fillId="0" borderId="41" xfId="0" applyBorder="1" applyAlignment="1">
      <alignment horizontal="center"/>
    </xf>
    <xf numFmtId="0" fontId="0" fillId="0" borderId="0" xfId="0" applyAlignment="1">
      <alignment horizontal="center"/>
    </xf>
    <xf numFmtId="0" fontId="21" fillId="0" borderId="6" xfId="0" applyFont="1" applyBorder="1" applyAlignment="1" applyProtection="1">
      <alignment horizontal="center" vertical="top" wrapText="1"/>
      <protection locked="0"/>
    </xf>
    <xf numFmtId="0" fontId="21" fillId="0" borderId="6" xfId="0" applyFont="1" applyBorder="1" applyAlignment="1" applyProtection="1">
      <alignment horizontal="left" vertical="top"/>
      <protection locked="0"/>
    </xf>
    <xf numFmtId="0" fontId="22" fillId="0" borderId="54" xfId="0" applyFont="1" applyBorder="1" applyAlignment="1">
      <alignment horizontal="center"/>
    </xf>
    <xf numFmtId="1" fontId="9" fillId="0" borderId="48" xfId="0" applyNumberFormat="1" applyFont="1" applyBorder="1" applyAlignment="1" applyProtection="1">
      <alignment horizontal="center" vertical="center"/>
      <protection locked="0"/>
    </xf>
    <xf numFmtId="1" fontId="9" fillId="0" borderId="20" xfId="0" applyNumberFormat="1" applyFont="1" applyBorder="1" applyAlignment="1" applyProtection="1">
      <alignment horizontal="center" vertical="center"/>
      <protection locked="0"/>
    </xf>
    <xf numFmtId="0" fontId="23" fillId="0" borderId="0" xfId="0" applyFont="1" applyAlignment="1">
      <alignment horizontal="center"/>
    </xf>
    <xf numFmtId="0" fontId="21" fillId="0" borderId="6" xfId="0" applyFont="1" applyBorder="1" applyAlignment="1">
      <alignment horizontal="center" vertical="top" wrapText="1"/>
    </xf>
    <xf numFmtId="1" fontId="9" fillId="0" borderId="13" xfId="0" applyNumberFormat="1" applyFont="1" applyBorder="1" applyAlignment="1">
      <alignment horizontal="center" vertical="center"/>
    </xf>
    <xf numFmtId="1" fontId="9" fillId="0" borderId="20" xfId="0" applyNumberFormat="1" applyFont="1" applyBorder="1" applyAlignment="1">
      <alignment horizontal="center" vertical="center"/>
    </xf>
    <xf numFmtId="0" fontId="9" fillId="0" borderId="4" xfId="0" applyFont="1" applyBorder="1" applyAlignment="1">
      <alignment horizontal="center" vertical="center"/>
    </xf>
    <xf numFmtId="1" fontId="9" fillId="0" borderId="26" xfId="0" applyNumberFormat="1" applyFont="1" applyBorder="1" applyAlignment="1">
      <alignment horizontal="center" vertical="center"/>
    </xf>
    <xf numFmtId="1" fontId="9" fillId="0" borderId="48" xfId="0" applyNumberFormat="1" applyFont="1" applyBorder="1" applyAlignment="1">
      <alignment horizontal="center" vertical="center"/>
    </xf>
    <xf numFmtId="49" fontId="5" fillId="0" borderId="55"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49" fontId="5" fillId="0" borderId="26" xfId="0" applyNumberFormat="1" applyFont="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49" fontId="5" fillId="0" borderId="19" xfId="0" applyNumberFormat="1" applyFont="1" applyBorder="1" applyAlignment="1" applyProtection="1">
      <alignment horizontal="center" vertical="center" wrapText="1"/>
      <protection locked="0"/>
    </xf>
    <xf numFmtId="49" fontId="5" fillId="0" borderId="20" xfId="0" applyNumberFormat="1" applyFont="1" applyBorder="1" applyAlignment="1" applyProtection="1">
      <alignment horizontal="center" vertical="center" wrapText="1"/>
      <protection locked="0"/>
    </xf>
    <xf numFmtId="0" fontId="9" fillId="0" borderId="39" xfId="0" applyFont="1" applyBorder="1" applyAlignment="1" applyProtection="1">
      <alignment horizontal="center" vertical="center"/>
      <protection locked="0"/>
    </xf>
  </cellXfs>
  <cellStyles count="4">
    <cellStyle name="Hyperlink" xfId="1" builtinId="8"/>
    <cellStyle name="Normal" xfId="0" builtinId="0"/>
    <cellStyle name="Normal 2" xfId="2" xr:uid="{00000000-0005-0000-0000-000002000000}"/>
    <cellStyle name="Normal 3" xfId="3" xr:uid="{00000000-0005-0000-0000-000003000000}"/>
  </cellStyles>
  <dxfs count="2">
    <dxf>
      <font>
        <condense val="0"/>
        <extend val="0"/>
        <color indexed="10"/>
      </font>
    </dxf>
    <dxf>
      <font>
        <condense val="0"/>
        <extend val="0"/>
        <color indexed="10"/>
      </font>
    </dxf>
  </dxfs>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estvirginiaot.sharepoint.com/sites/dot/policies/DOH/Section%20V%20%20Highway%20Operations/DOH050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174"/>
  <sheetViews>
    <sheetView tabSelected="1" zoomScaleNormal="100" workbookViewId="0">
      <selection activeCell="O1" sqref="O1"/>
    </sheetView>
  </sheetViews>
  <sheetFormatPr defaultRowHeight="15.75" x14ac:dyDescent="0.25"/>
  <cols>
    <col min="1" max="1" width="1.140625" customWidth="1"/>
    <col min="2" max="2" width="6.5703125" customWidth="1"/>
    <col min="3" max="3" width="5.7109375" customWidth="1"/>
    <col min="4" max="4" width="1.85546875" customWidth="1"/>
    <col min="5" max="5" width="7.7109375" customWidth="1"/>
    <col min="6" max="6" width="4.7109375" customWidth="1"/>
    <col min="7" max="7" width="1.85546875" customWidth="1"/>
    <col min="8" max="8" width="11.28515625" customWidth="1"/>
    <col min="9" max="9" width="13.42578125" customWidth="1"/>
    <col min="10" max="10" width="11" bestFit="1" customWidth="1"/>
    <col min="11" max="12" width="6.7109375" customWidth="1"/>
    <col min="13" max="13" width="1.28515625" customWidth="1"/>
    <col min="15" max="15" width="9.5703125" customWidth="1"/>
    <col min="16" max="16" width="13.7109375" customWidth="1"/>
    <col min="18" max="18" width="3.85546875" customWidth="1"/>
    <col min="19" max="19" width="0.7109375" customWidth="1"/>
    <col min="20" max="20" width="8.7109375" customWidth="1"/>
    <col min="21" max="21" width="5" customWidth="1"/>
    <col min="22" max="22" width="1.28515625" customWidth="1"/>
    <col min="23" max="23" width="3.28515625" customWidth="1"/>
    <col min="24" max="24" width="8.85546875" customWidth="1"/>
    <col min="25" max="25" width="3" customWidth="1"/>
    <col min="26" max="26" width="13.7109375" customWidth="1"/>
    <col min="28" max="28" width="7.5703125" bestFit="1" customWidth="1"/>
    <col min="29" max="29" width="64.42578125" bestFit="1" customWidth="1"/>
    <col min="30" max="30" width="70.28515625" bestFit="1" customWidth="1"/>
    <col min="31" max="31" width="20.7109375" bestFit="1" customWidth="1"/>
    <col min="32" max="32" width="12.42578125" bestFit="1" customWidth="1"/>
    <col min="33" max="33" width="14.85546875" bestFit="1" customWidth="1"/>
    <col min="34" max="34" width="20.140625" bestFit="1" customWidth="1"/>
    <col min="35" max="35" width="15.85546875" bestFit="1" customWidth="1"/>
    <col min="36" max="36" width="9.140625" style="7"/>
  </cols>
  <sheetData>
    <row r="1" spans="1:32" ht="33.75" customHeight="1" thickBot="1" x14ac:dyDescent="0.3">
      <c r="A1" s="108" t="s">
        <v>310</v>
      </c>
      <c r="B1" s="108"/>
      <c r="C1" s="108"/>
      <c r="D1" s="14"/>
      <c r="E1" s="15"/>
      <c r="F1" s="109" t="s">
        <v>114</v>
      </c>
      <c r="G1" s="109"/>
      <c r="H1" s="109"/>
      <c r="I1" s="109"/>
      <c r="J1" s="109"/>
      <c r="K1" s="109"/>
      <c r="L1" s="109"/>
      <c r="M1" s="109"/>
      <c r="N1" s="109"/>
      <c r="O1" s="54" t="str">
        <f>HYPERLINK(I92,"Help")</f>
        <v>Help</v>
      </c>
      <c r="P1" s="31"/>
      <c r="Q1" s="31"/>
      <c r="R1" s="31"/>
      <c r="S1" s="31"/>
      <c r="T1" s="31"/>
      <c r="U1" s="31"/>
      <c r="V1" s="31"/>
      <c r="W1" s="31"/>
      <c r="X1" s="31"/>
      <c r="Y1" s="31"/>
      <c r="Z1" s="31"/>
    </row>
    <row r="2" spans="1:32" ht="15.75" customHeight="1" thickTop="1" x14ac:dyDescent="0.45">
      <c r="A2" s="115" t="s">
        <v>0</v>
      </c>
      <c r="B2" s="116"/>
      <c r="C2" s="116"/>
      <c r="D2" s="116"/>
      <c r="E2" s="116" t="s">
        <v>1</v>
      </c>
      <c r="F2" s="116"/>
      <c r="G2" s="116"/>
      <c r="H2" s="121" t="s">
        <v>2</v>
      </c>
      <c r="I2" s="10"/>
      <c r="J2" s="19" t="s">
        <v>7</v>
      </c>
      <c r="K2" s="110" t="s">
        <v>115</v>
      </c>
      <c r="L2" s="111"/>
      <c r="M2" s="112"/>
      <c r="N2" s="27"/>
      <c r="O2" s="28"/>
      <c r="P2" s="32"/>
      <c r="Q2" s="33"/>
      <c r="R2" s="34"/>
      <c r="S2" s="35"/>
      <c r="T2" s="35"/>
      <c r="U2" s="36"/>
      <c r="V2" s="33"/>
      <c r="W2" s="33"/>
      <c r="X2" s="33"/>
      <c r="Y2" s="32"/>
      <c r="Z2" s="33"/>
    </row>
    <row r="3" spans="1:32" ht="15.75" customHeight="1" x14ac:dyDescent="0.45">
      <c r="A3" s="117"/>
      <c r="B3" s="118"/>
      <c r="C3" s="118"/>
      <c r="D3" s="118"/>
      <c r="E3" s="118"/>
      <c r="F3" s="118"/>
      <c r="G3" s="118"/>
      <c r="H3" s="122"/>
      <c r="I3" s="10"/>
      <c r="J3" s="113" t="s">
        <v>8</v>
      </c>
      <c r="K3" s="114"/>
      <c r="L3" s="124"/>
      <c r="M3" s="125"/>
      <c r="N3" s="125"/>
      <c r="O3" s="126"/>
      <c r="P3" s="32"/>
      <c r="Q3" s="33"/>
      <c r="R3" s="34"/>
      <c r="S3" s="35"/>
      <c r="T3" s="35"/>
      <c r="U3" s="36"/>
      <c r="V3" s="33"/>
      <c r="W3" s="33"/>
      <c r="X3" s="33"/>
      <c r="Y3" s="32"/>
      <c r="Z3" s="33"/>
    </row>
    <row r="4" spans="1:32" ht="16.5" customHeight="1" thickBot="1" x14ac:dyDescent="0.5">
      <c r="A4" s="119"/>
      <c r="B4" s="120"/>
      <c r="C4" s="120"/>
      <c r="D4" s="120"/>
      <c r="E4" s="120"/>
      <c r="F4" s="120"/>
      <c r="G4" s="120"/>
      <c r="H4" s="123"/>
      <c r="I4" s="10"/>
      <c r="J4" s="127" t="s">
        <v>118</v>
      </c>
      <c r="K4" s="128"/>
      <c r="L4" s="129"/>
      <c r="M4" s="130"/>
      <c r="N4" s="130"/>
      <c r="O4" s="131"/>
      <c r="P4" s="37"/>
      <c r="Q4" s="37"/>
      <c r="R4" s="34"/>
      <c r="S4" s="38"/>
      <c r="T4" s="38"/>
      <c r="U4" s="38"/>
      <c r="V4" s="37"/>
      <c r="W4" s="37"/>
      <c r="X4" s="37"/>
      <c r="Y4" s="37"/>
      <c r="Z4" s="37"/>
    </row>
    <row r="5" spans="1:32" ht="16.5" customHeight="1" thickTop="1" x14ac:dyDescent="0.45">
      <c r="A5" s="178"/>
      <c r="B5" s="179"/>
      <c r="C5" s="179"/>
      <c r="D5" s="22" t="s">
        <v>3</v>
      </c>
      <c r="E5" s="179"/>
      <c r="F5" s="179"/>
      <c r="G5" s="23" t="s">
        <v>4</v>
      </c>
      <c r="H5" s="24">
        <f>A5*E5</f>
        <v>0</v>
      </c>
      <c r="I5" s="29"/>
      <c r="J5" s="170" t="s">
        <v>125</v>
      </c>
      <c r="K5" s="172"/>
      <c r="L5" s="173"/>
      <c r="M5" s="173"/>
      <c r="N5" s="173"/>
      <c r="O5" s="174"/>
      <c r="P5" s="37"/>
      <c r="Q5" s="37"/>
      <c r="R5" s="31"/>
      <c r="S5" s="38"/>
      <c r="T5" s="39"/>
      <c r="U5" s="39"/>
      <c r="V5" s="39"/>
      <c r="W5" s="39"/>
      <c r="X5" s="37"/>
      <c r="Y5" s="37"/>
      <c r="Z5" s="37"/>
    </row>
    <row r="6" spans="1:32" ht="15.75" customHeight="1" thickBot="1" x14ac:dyDescent="0.5">
      <c r="A6" s="138" t="s">
        <v>113</v>
      </c>
      <c r="B6" s="139"/>
      <c r="C6" s="139"/>
      <c r="D6" s="139"/>
      <c r="E6" s="139"/>
      <c r="F6" s="139"/>
      <c r="G6" s="140"/>
      <c r="H6" s="24">
        <f>-O13</f>
        <v>0</v>
      </c>
      <c r="I6" s="29"/>
      <c r="J6" s="171"/>
      <c r="K6" s="175"/>
      <c r="L6" s="176"/>
      <c r="M6" s="176"/>
      <c r="N6" s="176"/>
      <c r="O6" s="177"/>
      <c r="P6" s="37"/>
      <c r="Q6" s="37"/>
      <c r="R6" s="31"/>
      <c r="S6" s="40"/>
      <c r="T6" s="40"/>
      <c r="U6" s="37"/>
      <c r="V6" s="37"/>
      <c r="W6" s="37"/>
      <c r="X6" s="37"/>
      <c r="Y6" s="37"/>
      <c r="Z6" s="37"/>
    </row>
    <row r="7" spans="1:32" ht="21.75" customHeight="1" thickBot="1" x14ac:dyDescent="0.3">
      <c r="A7" s="141" t="s">
        <v>5</v>
      </c>
      <c r="B7" s="142"/>
      <c r="C7" s="142"/>
      <c r="D7" s="142"/>
      <c r="E7" s="142"/>
      <c r="F7" s="142"/>
      <c r="G7" s="143"/>
      <c r="H7" s="25">
        <f>H5+H6</f>
        <v>0</v>
      </c>
      <c r="I7" s="11"/>
      <c r="J7" s="180" t="s">
        <v>119</v>
      </c>
      <c r="K7" s="181"/>
      <c r="L7" s="181"/>
      <c r="M7" s="181"/>
      <c r="N7" s="181"/>
      <c r="O7" s="30">
        <v>8</v>
      </c>
      <c r="P7" s="37"/>
      <c r="Q7" s="37"/>
      <c r="R7" s="31"/>
      <c r="S7" s="37"/>
      <c r="T7" s="37"/>
      <c r="U7" s="37"/>
      <c r="V7" s="37"/>
      <c r="W7" s="37"/>
      <c r="X7" s="37"/>
      <c r="Y7" s="37"/>
      <c r="Z7" s="37"/>
    </row>
    <row r="8" spans="1:32" ht="9" customHeight="1" thickTop="1" x14ac:dyDescent="0.25">
      <c r="P8" s="31"/>
      <c r="Q8" s="31"/>
      <c r="R8" s="31"/>
      <c r="S8" s="31"/>
      <c r="T8" s="31"/>
      <c r="U8" s="31"/>
      <c r="V8" s="31"/>
      <c r="W8" s="31"/>
      <c r="X8" s="31"/>
      <c r="Y8" s="31"/>
      <c r="Z8" s="31"/>
    </row>
    <row r="9" spans="1:32" ht="9" customHeight="1" x14ac:dyDescent="0.25">
      <c r="B9" s="150" t="s">
        <v>6</v>
      </c>
      <c r="C9" s="150"/>
      <c r="D9" s="150"/>
      <c r="E9" s="150"/>
      <c r="F9" s="150"/>
      <c r="G9" s="150"/>
      <c r="H9" s="152"/>
      <c r="I9" s="152"/>
      <c r="J9" s="152"/>
      <c r="K9" s="152"/>
      <c r="L9" s="152"/>
      <c r="M9" s="152"/>
      <c r="N9" s="152"/>
      <c r="O9" s="152"/>
      <c r="P9" s="31"/>
      <c r="Q9" s="31"/>
      <c r="R9" s="31"/>
      <c r="S9" s="31"/>
      <c r="T9" s="31"/>
      <c r="U9" s="31"/>
      <c r="V9" s="31"/>
      <c r="W9" s="31"/>
      <c r="X9" s="31"/>
      <c r="Y9" s="31"/>
      <c r="Z9" s="31"/>
    </row>
    <row r="10" spans="1:32" ht="9" customHeight="1" thickBot="1" x14ac:dyDescent="0.3">
      <c r="A10" s="12"/>
      <c r="B10" s="151"/>
      <c r="C10" s="151"/>
      <c r="D10" s="151"/>
      <c r="E10" s="151"/>
      <c r="F10" s="151"/>
      <c r="G10" s="151"/>
      <c r="H10" s="153"/>
      <c r="I10" s="153"/>
      <c r="J10" s="153"/>
      <c r="K10" s="153"/>
      <c r="L10" s="153"/>
      <c r="M10" s="153"/>
      <c r="N10" s="153"/>
      <c r="O10" s="153"/>
      <c r="P10" s="31"/>
      <c r="Q10" s="31"/>
      <c r="R10" s="31"/>
      <c r="S10" s="31"/>
      <c r="T10" s="31"/>
      <c r="U10" s="31"/>
      <c r="V10" s="31"/>
      <c r="W10" s="31"/>
      <c r="X10" s="31"/>
      <c r="Y10" s="31"/>
      <c r="Z10" s="31"/>
    </row>
    <row r="11" spans="1:32" ht="14.25" customHeight="1" thickTop="1" x14ac:dyDescent="0.25">
      <c r="A11" s="154" t="s">
        <v>124</v>
      </c>
      <c r="B11" s="155"/>
      <c r="C11" s="158" t="s">
        <v>111</v>
      </c>
      <c r="D11" s="160" t="s">
        <v>123</v>
      </c>
      <c r="E11" s="161"/>
      <c r="F11" s="164" t="s">
        <v>122</v>
      </c>
      <c r="G11" s="165"/>
      <c r="H11" s="165"/>
      <c r="I11" s="166"/>
      <c r="J11" s="2" t="s">
        <v>11</v>
      </c>
      <c r="K11" s="132" t="s">
        <v>9</v>
      </c>
      <c r="L11" s="133"/>
      <c r="M11" s="132" t="s">
        <v>11</v>
      </c>
      <c r="N11" s="133"/>
      <c r="O11" s="17" t="s">
        <v>11</v>
      </c>
      <c r="P11" s="41"/>
      <c r="Q11" s="41"/>
      <c r="R11" s="41"/>
      <c r="S11" s="41"/>
      <c r="T11" s="41"/>
      <c r="U11" s="41"/>
      <c r="V11" s="41"/>
      <c r="W11" s="41"/>
      <c r="X11" s="41"/>
      <c r="Y11" s="41"/>
      <c r="Z11" s="41"/>
    </row>
    <row r="12" spans="1:32" ht="15.75" customHeight="1" x14ac:dyDescent="0.25">
      <c r="A12" s="156"/>
      <c r="B12" s="157"/>
      <c r="C12" s="159"/>
      <c r="D12" s="162"/>
      <c r="E12" s="163"/>
      <c r="F12" s="167"/>
      <c r="G12" s="168"/>
      <c r="H12" s="168"/>
      <c r="I12" s="169"/>
      <c r="J12" s="1" t="s">
        <v>12</v>
      </c>
      <c r="K12" s="134" t="s">
        <v>10</v>
      </c>
      <c r="L12" s="135"/>
      <c r="M12" s="136" t="s">
        <v>13</v>
      </c>
      <c r="N12" s="137"/>
      <c r="O12" s="18" t="s">
        <v>14</v>
      </c>
      <c r="P12" s="42"/>
      <c r="Q12" s="42"/>
      <c r="R12" s="42"/>
      <c r="S12" s="42"/>
      <c r="T12" s="42"/>
      <c r="U12" s="42"/>
      <c r="V12" s="42"/>
      <c r="W12" s="42"/>
      <c r="X12" s="42"/>
      <c r="Y12" s="42"/>
      <c r="Z12" s="42"/>
      <c r="AC12" s="4"/>
      <c r="AD12" s="4"/>
      <c r="AE12" s="5"/>
      <c r="AF12" s="5"/>
    </row>
    <row r="13" spans="1:32" ht="15.75" customHeight="1" thickBot="1" x14ac:dyDescent="0.3">
      <c r="A13" s="145" t="s">
        <v>113</v>
      </c>
      <c r="B13" s="146"/>
      <c r="C13" s="146"/>
      <c r="D13" s="146"/>
      <c r="E13" s="147"/>
      <c r="F13" s="144" t="s">
        <v>112</v>
      </c>
      <c r="G13" s="144"/>
      <c r="H13" s="144"/>
      <c r="I13" s="144"/>
      <c r="J13" s="8" t="str">
        <f>TEXT(O13*WorkDay,0) &amp;" EH"</f>
        <v>0 EH</v>
      </c>
      <c r="K13" s="148">
        <v>0</v>
      </c>
      <c r="L13" s="149"/>
      <c r="M13" s="148">
        <v>0</v>
      </c>
      <c r="N13" s="149"/>
      <c r="O13" s="44">
        <f>K13*M13</f>
        <v>0</v>
      </c>
      <c r="P13" s="42"/>
      <c r="Q13" s="42"/>
      <c r="R13" s="42"/>
      <c r="S13" s="42"/>
      <c r="T13" s="42"/>
      <c r="U13" s="42"/>
      <c r="V13" s="42"/>
      <c r="W13" s="42"/>
      <c r="X13" s="42"/>
      <c r="Y13" s="42"/>
      <c r="Z13" s="42"/>
      <c r="AC13" s="4"/>
      <c r="AD13" s="4"/>
      <c r="AE13" s="5"/>
      <c r="AF13" s="5"/>
    </row>
    <row r="14" spans="1:32" ht="19.5" customHeight="1" x14ac:dyDescent="0.25">
      <c r="A14" s="188"/>
      <c r="B14" s="189"/>
      <c r="C14" s="190"/>
      <c r="D14" s="192"/>
      <c r="E14" s="193"/>
      <c r="F14" s="196" t="str">
        <f>IF(A14="","",(VLOOKUP(A14,PerformanceStandards,2)))</f>
        <v/>
      </c>
      <c r="G14" s="196"/>
      <c r="H14" s="196"/>
      <c r="I14" s="196"/>
      <c r="J14" s="65">
        <f>CHOOSE(A15,C14,(IF(ISBLANK(L14),K14,L14)*M14*WorkDay/(IF(ISBLANK(A14),1,(VLOOKUP(A14,PerformanceStandards,8,FALSE))))))</f>
        <v>0</v>
      </c>
      <c r="K14" s="9">
        <f>IF(ISBLANK(A14),0,(VLOOKUP(A14,PerformanceStandards,6,FALSE)))</f>
        <v>0</v>
      </c>
      <c r="L14" s="21"/>
      <c r="M14" s="182">
        <f>ROUNDUP(IF(ISBLANK(A14),0,CHOOSE(A15,(J14*VLOOKUP(A14,PerformanceStandards,8,FALSE))/((IF(ISBLANK(L14),K14,L14))*WorkDay),C14)),0)</f>
        <v>0</v>
      </c>
      <c r="N14" s="182"/>
      <c r="O14" s="184">
        <f>IF(ISBLANK(L14),K14*M14,M14*L14)</f>
        <v>0</v>
      </c>
      <c r="P14" s="43"/>
      <c r="Q14" s="43"/>
      <c r="R14" s="43"/>
      <c r="S14" s="43"/>
      <c r="T14" s="43"/>
      <c r="U14" s="43"/>
      <c r="V14" s="43"/>
      <c r="W14" s="43"/>
      <c r="X14" s="43"/>
      <c r="Y14" s="43"/>
      <c r="Z14" s="43"/>
      <c r="AC14" s="4"/>
      <c r="AD14" s="4"/>
      <c r="AE14" s="6"/>
      <c r="AF14" s="6"/>
    </row>
    <row r="15" spans="1:32" ht="19.5" customHeight="1" x14ac:dyDescent="0.25">
      <c r="A15" s="186">
        <v>1</v>
      </c>
      <c r="B15" s="187"/>
      <c r="C15" s="191"/>
      <c r="D15" s="194"/>
      <c r="E15" s="195"/>
      <c r="F15" s="200"/>
      <c r="G15" s="200"/>
      <c r="H15" s="200"/>
      <c r="I15" s="200"/>
      <c r="J15" s="13" t="str">
        <f>IF(A14="","",(VLOOKUP(A14,PerformanceStandards,5,FALSE)))</f>
        <v/>
      </c>
      <c r="K15" s="201"/>
      <c r="L15" s="202"/>
      <c r="M15" s="183"/>
      <c r="N15" s="183"/>
      <c r="O15" s="185"/>
      <c r="P15" s="43"/>
      <c r="Q15" s="43"/>
      <c r="R15" s="43"/>
      <c r="S15" s="43"/>
      <c r="T15" s="43"/>
      <c r="U15" s="43"/>
      <c r="V15" s="43"/>
      <c r="W15" s="43"/>
      <c r="X15" s="43"/>
      <c r="Y15" s="43"/>
      <c r="Z15" s="43"/>
      <c r="AC15" s="4"/>
      <c r="AD15" s="4"/>
      <c r="AE15" s="6"/>
      <c r="AF15" s="6"/>
    </row>
    <row r="16" spans="1:32" ht="19.5" customHeight="1" thickBot="1" x14ac:dyDescent="0.3">
      <c r="A16" s="206" t="s">
        <v>121</v>
      </c>
      <c r="B16" s="207"/>
      <c r="C16" s="207"/>
      <c r="D16" s="207"/>
      <c r="E16" s="208"/>
      <c r="F16" s="210"/>
      <c r="G16" s="210"/>
      <c r="H16" s="210"/>
      <c r="I16" s="210"/>
      <c r="J16" s="210"/>
      <c r="K16" s="210"/>
      <c r="L16" s="210"/>
      <c r="M16" s="210"/>
      <c r="N16" s="210"/>
      <c r="O16" s="211"/>
      <c r="P16" s="43"/>
      <c r="Q16" s="43"/>
      <c r="R16" s="43"/>
      <c r="S16" s="43"/>
      <c r="T16" s="43"/>
      <c r="U16" s="43"/>
      <c r="V16" s="43"/>
      <c r="W16" s="43"/>
      <c r="X16" s="43"/>
      <c r="Y16" s="43"/>
      <c r="Z16" s="43"/>
      <c r="AC16" s="4"/>
      <c r="AD16" s="4"/>
      <c r="AE16" s="6"/>
      <c r="AF16" s="6"/>
    </row>
    <row r="17" spans="1:32" ht="19.5" customHeight="1" x14ac:dyDescent="0.25">
      <c r="A17" s="203"/>
      <c r="B17" s="204"/>
      <c r="C17" s="205"/>
      <c r="D17" s="197"/>
      <c r="E17" s="198"/>
      <c r="F17" s="199" t="str">
        <f>IF(A17="","",(VLOOKUP(A17,PerformanceStandards,2)))</f>
        <v/>
      </c>
      <c r="G17" s="199"/>
      <c r="H17" s="199"/>
      <c r="I17" s="199"/>
      <c r="J17" s="65">
        <f>CHOOSE(A18,C17,(IF(ISBLANK(L17),K17,L17)*M17*WorkDay/(IF(ISBLANK(A17),1,(VLOOKUP(A17,PerformanceStandards,8,FALSE))))))</f>
        <v>0</v>
      </c>
      <c r="K17" s="9">
        <f>IF(ISBLANK(A17),0,(VLOOKUP(A17,PerformanceStandards,6,FALSE)))</f>
        <v>0</v>
      </c>
      <c r="L17" s="21"/>
      <c r="M17" s="182">
        <f>ROUNDUP(IF(ISBLANK(A17),0,CHOOSE(A18,(J17*VLOOKUP(A17,PerformanceStandards,8,FALSE))/((IF(ISBLANK(L17),K17,L17))*WorkDay),C17)),0)</f>
        <v>0</v>
      </c>
      <c r="N17" s="182"/>
      <c r="O17" s="184">
        <f>IF(ISBLANK(L17),K17*M17,M17*L17)</f>
        <v>0</v>
      </c>
      <c r="P17" s="43"/>
      <c r="Q17" s="43"/>
      <c r="R17" s="43"/>
      <c r="S17" s="43"/>
      <c r="T17" s="43"/>
      <c r="U17" s="43"/>
      <c r="V17" s="43"/>
      <c r="W17" s="43"/>
      <c r="X17" s="43"/>
      <c r="Y17" s="43"/>
      <c r="Z17" s="43"/>
      <c r="AC17" s="4"/>
      <c r="AD17" s="4"/>
      <c r="AE17" s="6"/>
      <c r="AF17" s="6"/>
    </row>
    <row r="18" spans="1:32" ht="19.5" customHeight="1" x14ac:dyDescent="0.25">
      <c r="A18" s="186">
        <v>1</v>
      </c>
      <c r="B18" s="187"/>
      <c r="C18" s="191"/>
      <c r="D18" s="194"/>
      <c r="E18" s="195"/>
      <c r="F18" s="200"/>
      <c r="G18" s="200"/>
      <c r="H18" s="200"/>
      <c r="I18" s="200"/>
      <c r="J18" s="13" t="str">
        <f>IF(A17="","",(VLOOKUP(A17,PerformanceStandards,5,FALSE)))</f>
        <v/>
      </c>
      <c r="K18" s="201"/>
      <c r="L18" s="202"/>
      <c r="M18" s="183"/>
      <c r="N18" s="183"/>
      <c r="O18" s="185"/>
      <c r="P18" s="43"/>
      <c r="Q18" s="43"/>
      <c r="R18" s="43"/>
      <c r="S18" s="43"/>
      <c r="T18" s="43"/>
      <c r="U18" s="43"/>
      <c r="V18" s="43"/>
      <c r="W18" s="43"/>
      <c r="X18" s="43"/>
      <c r="Y18" s="43"/>
      <c r="Z18" s="43"/>
      <c r="AC18" s="4"/>
      <c r="AD18" s="4"/>
      <c r="AE18" s="6"/>
      <c r="AF18" s="6"/>
    </row>
    <row r="19" spans="1:32" ht="19.5" customHeight="1" thickBot="1" x14ac:dyDescent="0.3">
      <c r="A19" s="206" t="s">
        <v>121</v>
      </c>
      <c r="B19" s="207"/>
      <c r="C19" s="207"/>
      <c r="D19" s="207"/>
      <c r="E19" s="208"/>
      <c r="F19" s="209"/>
      <c r="G19" s="210"/>
      <c r="H19" s="210"/>
      <c r="I19" s="210"/>
      <c r="J19" s="210"/>
      <c r="K19" s="210"/>
      <c r="L19" s="210"/>
      <c r="M19" s="210"/>
      <c r="N19" s="210"/>
      <c r="O19" s="211"/>
      <c r="P19" s="43"/>
      <c r="Q19" s="43"/>
      <c r="R19" s="43"/>
      <c r="S19" s="43"/>
      <c r="T19" s="43"/>
      <c r="U19" s="43"/>
      <c r="V19" s="43"/>
      <c r="W19" s="43"/>
      <c r="X19" s="43"/>
      <c r="Y19" s="43"/>
      <c r="Z19" s="43"/>
      <c r="AC19" s="4"/>
      <c r="AD19" s="4"/>
      <c r="AE19" s="6"/>
      <c r="AF19" s="6"/>
    </row>
    <row r="20" spans="1:32" ht="19.5" customHeight="1" x14ac:dyDescent="0.25">
      <c r="A20" s="203"/>
      <c r="B20" s="204"/>
      <c r="C20" s="205"/>
      <c r="D20" s="197"/>
      <c r="E20" s="198"/>
      <c r="F20" s="199" t="str">
        <f>IF(A20="","",(VLOOKUP(A20,PerformanceStandards,2)))</f>
        <v/>
      </c>
      <c r="G20" s="199"/>
      <c r="H20" s="199"/>
      <c r="I20" s="199"/>
      <c r="J20" s="65">
        <f>CHOOSE(A21,C20,(IF(ISBLANK(L20),K20,L20)*M20*WorkDay/(IF(ISBLANK(A20),1,(VLOOKUP(A20,PerformanceStandards,8,FALSE))))))</f>
        <v>0</v>
      </c>
      <c r="K20" s="9">
        <f>IF(ISBLANK(A20),0,(VLOOKUP(A20,PerformanceStandards,6,FALSE)))</f>
        <v>0</v>
      </c>
      <c r="L20" s="21"/>
      <c r="M20" s="182">
        <f>ROUNDUP(IF(ISBLANK(A20),0,CHOOSE(A21,(J20*VLOOKUP(A20,PerformanceStandards,8,FALSE))/((IF(ISBLANK(L20),K20,L20))*WorkDay),C20)),0)</f>
        <v>0</v>
      </c>
      <c r="N20" s="182"/>
      <c r="O20" s="184">
        <f>IF(ISBLANK(L20),K20*M20,M20*L20)</f>
        <v>0</v>
      </c>
      <c r="P20" s="43"/>
      <c r="Q20" s="43"/>
      <c r="R20" s="43"/>
      <c r="S20" s="43"/>
      <c r="T20" s="43"/>
      <c r="U20" s="43"/>
      <c r="V20" s="43"/>
      <c r="W20" s="43"/>
      <c r="X20" s="43"/>
      <c r="Y20" s="43"/>
      <c r="Z20" s="43"/>
      <c r="AC20" s="4"/>
      <c r="AD20" s="4"/>
      <c r="AE20" s="6"/>
      <c r="AF20" s="6"/>
    </row>
    <row r="21" spans="1:32" ht="19.5" customHeight="1" x14ac:dyDescent="0.25">
      <c r="A21" s="186">
        <v>1</v>
      </c>
      <c r="B21" s="187"/>
      <c r="C21" s="191"/>
      <c r="D21" s="194"/>
      <c r="E21" s="195"/>
      <c r="F21" s="200"/>
      <c r="G21" s="200"/>
      <c r="H21" s="200"/>
      <c r="I21" s="200"/>
      <c r="J21" s="13" t="str">
        <f>IF(A20="","",(VLOOKUP(A20,PerformanceStandards,5,FALSE)))</f>
        <v/>
      </c>
      <c r="K21" s="201"/>
      <c r="L21" s="202"/>
      <c r="M21" s="183"/>
      <c r="N21" s="183"/>
      <c r="O21" s="185"/>
      <c r="P21" s="43"/>
      <c r="Q21" s="43"/>
      <c r="R21" s="43"/>
      <c r="S21" s="43"/>
      <c r="T21" s="43"/>
      <c r="U21" s="43"/>
      <c r="V21" s="43"/>
      <c r="W21" s="43"/>
      <c r="X21" s="43"/>
      <c r="Y21" s="43"/>
      <c r="Z21" s="43"/>
      <c r="AC21" s="4"/>
      <c r="AD21" s="4"/>
      <c r="AE21" s="6"/>
      <c r="AF21" s="6"/>
    </row>
    <row r="22" spans="1:32" ht="19.5" customHeight="1" thickBot="1" x14ac:dyDescent="0.3">
      <c r="A22" s="206" t="s">
        <v>121</v>
      </c>
      <c r="B22" s="207"/>
      <c r="C22" s="207"/>
      <c r="D22" s="207"/>
      <c r="E22" s="208"/>
      <c r="F22" s="209"/>
      <c r="G22" s="210"/>
      <c r="H22" s="210"/>
      <c r="I22" s="210"/>
      <c r="J22" s="210"/>
      <c r="K22" s="210"/>
      <c r="L22" s="210"/>
      <c r="M22" s="210"/>
      <c r="N22" s="210"/>
      <c r="O22" s="211"/>
      <c r="P22" s="43"/>
      <c r="Q22" s="43"/>
      <c r="R22" s="43"/>
      <c r="S22" s="43"/>
      <c r="T22" s="43"/>
      <c r="U22" s="43"/>
      <c r="V22" s="43"/>
      <c r="W22" s="43"/>
      <c r="X22" s="43"/>
      <c r="Y22" s="43"/>
      <c r="Z22" s="43"/>
      <c r="AC22" s="4"/>
      <c r="AD22" s="4"/>
      <c r="AE22" s="6"/>
      <c r="AF22" s="6"/>
    </row>
    <row r="23" spans="1:32" ht="19.5" customHeight="1" x14ac:dyDescent="0.25">
      <c r="A23" s="243"/>
      <c r="B23" s="202"/>
      <c r="C23" s="205"/>
      <c r="D23" s="197"/>
      <c r="E23" s="198"/>
      <c r="F23" s="199" t="str">
        <f>IF(A23="","",(VLOOKUP(A23,PerformanceStandards,2)))</f>
        <v/>
      </c>
      <c r="G23" s="199"/>
      <c r="H23" s="199"/>
      <c r="I23" s="199"/>
      <c r="J23" s="65">
        <f>CHOOSE(A24,C23,(IF(ISBLANK(L23),K23,L23)*M23*WorkDay/(IF(ISBLANK(A23),1,(VLOOKUP(A23,PerformanceStandards,8,FALSE))))))</f>
        <v>0</v>
      </c>
      <c r="K23" s="9">
        <f>IF(ISBLANK(A23),0,(VLOOKUP(A23,PerformanceStandards,6,FALSE)))</f>
        <v>0</v>
      </c>
      <c r="L23" s="21"/>
      <c r="M23" s="182">
        <f>ROUNDUP(IF(ISBLANK(A23),0,CHOOSE(A24,(J23*VLOOKUP(A23,PerformanceStandards,8,FALSE))/((IF(ISBLANK(L23),K23,L23))*WorkDay),C23)),0)</f>
        <v>0</v>
      </c>
      <c r="N23" s="182"/>
      <c r="O23" s="184">
        <f>IF(ISBLANK(L23),K23*M23,M23*L23)</f>
        <v>0</v>
      </c>
      <c r="P23" s="43"/>
      <c r="Q23" s="43"/>
      <c r="R23" s="43"/>
      <c r="S23" s="43"/>
      <c r="T23" s="43"/>
      <c r="U23" s="43"/>
      <c r="V23" s="43"/>
      <c r="W23" s="43"/>
      <c r="X23" s="43"/>
      <c r="Y23" s="43"/>
      <c r="Z23" s="43"/>
      <c r="AC23" s="4"/>
      <c r="AD23" s="4"/>
      <c r="AE23" s="6"/>
      <c r="AF23" s="6"/>
    </row>
    <row r="24" spans="1:32" ht="19.5" customHeight="1" x14ac:dyDescent="0.25">
      <c r="A24" s="228">
        <v>1</v>
      </c>
      <c r="B24" s="229"/>
      <c r="C24" s="191"/>
      <c r="D24" s="194"/>
      <c r="E24" s="195"/>
      <c r="F24" s="200"/>
      <c r="G24" s="200"/>
      <c r="H24" s="200"/>
      <c r="I24" s="200"/>
      <c r="J24" s="13" t="str">
        <f>IF(A23="","",(VLOOKUP(A23,PerformanceStandards,5,FALSE)))</f>
        <v/>
      </c>
      <c r="K24" s="201"/>
      <c r="L24" s="202"/>
      <c r="M24" s="183"/>
      <c r="N24" s="183"/>
      <c r="O24" s="185"/>
      <c r="P24" s="43"/>
      <c r="Q24" s="43"/>
      <c r="R24" s="43"/>
      <c r="S24" s="43"/>
      <c r="T24" s="43"/>
      <c r="U24" s="43"/>
      <c r="V24" s="43"/>
      <c r="W24" s="43"/>
      <c r="X24" s="43"/>
      <c r="Y24" s="43"/>
      <c r="Z24" s="43"/>
      <c r="AC24" s="4"/>
      <c r="AD24" s="4"/>
      <c r="AE24" s="6"/>
      <c r="AF24" s="6"/>
    </row>
    <row r="25" spans="1:32" ht="19.5" customHeight="1" thickBot="1" x14ac:dyDescent="0.3">
      <c r="A25" s="206" t="s">
        <v>121</v>
      </c>
      <c r="B25" s="207"/>
      <c r="C25" s="207"/>
      <c r="D25" s="207"/>
      <c r="E25" s="208"/>
      <c r="F25" s="209"/>
      <c r="G25" s="210"/>
      <c r="H25" s="210"/>
      <c r="I25" s="210"/>
      <c r="J25" s="210"/>
      <c r="K25" s="210"/>
      <c r="L25" s="210"/>
      <c r="M25" s="210"/>
      <c r="N25" s="210"/>
      <c r="O25" s="211"/>
      <c r="P25" s="43"/>
      <c r="Q25" s="43"/>
      <c r="R25" s="43"/>
      <c r="S25" s="43"/>
      <c r="T25" s="43"/>
      <c r="U25" s="43"/>
      <c r="V25" s="43"/>
      <c r="W25" s="43"/>
      <c r="X25" s="43"/>
      <c r="Y25" s="43"/>
      <c r="Z25" s="43"/>
      <c r="AC25" s="4"/>
      <c r="AD25" s="4"/>
      <c r="AE25" s="6"/>
      <c r="AF25" s="6"/>
    </row>
    <row r="26" spans="1:32" ht="19.5" customHeight="1" x14ac:dyDescent="0.25">
      <c r="A26" s="203"/>
      <c r="B26" s="204"/>
      <c r="C26" s="205"/>
      <c r="D26" s="197"/>
      <c r="E26" s="198"/>
      <c r="F26" s="199" t="str">
        <f>IF(A26="","",(VLOOKUP(A26,PerformanceStandards,2)))</f>
        <v/>
      </c>
      <c r="G26" s="199"/>
      <c r="H26" s="199"/>
      <c r="I26" s="199"/>
      <c r="J26" s="65">
        <f>CHOOSE(A27,C26,(IF(ISBLANK(L26),K26,L26)*M26*WorkDay/(IF(ISBLANK(A26),1,(VLOOKUP(A26,PerformanceStandards,8,FALSE))))))</f>
        <v>0</v>
      </c>
      <c r="K26" s="9">
        <f>IF(ISBLANK(A26),0,(VLOOKUP(A26,PerformanceStandards,6,FALSE)))</f>
        <v>0</v>
      </c>
      <c r="L26" s="21"/>
      <c r="M26" s="182">
        <f>ROUNDUP(IF(ISBLANK(A26),0,CHOOSE(A27,(J26*VLOOKUP(A26,PerformanceStandards,8,FALSE))/((IF(ISBLANK(L26),K26,L26))*WorkDay),C26)),0)</f>
        <v>0</v>
      </c>
      <c r="N26" s="182"/>
      <c r="O26" s="184">
        <f>IF(ISBLANK(L26),K26*M26,M26*L26)</f>
        <v>0</v>
      </c>
      <c r="P26" s="43"/>
      <c r="Q26" s="43"/>
      <c r="R26" s="43"/>
      <c r="S26" s="43"/>
      <c r="T26" s="43"/>
      <c r="U26" s="43"/>
      <c r="V26" s="43"/>
      <c r="W26" s="43"/>
      <c r="X26" s="43"/>
      <c r="Y26" s="43"/>
      <c r="Z26" s="43"/>
      <c r="AC26" s="4"/>
      <c r="AD26" s="4"/>
      <c r="AE26" s="6"/>
      <c r="AF26" s="6"/>
    </row>
    <row r="27" spans="1:32" ht="19.5" customHeight="1" x14ac:dyDescent="0.25">
      <c r="A27" s="186">
        <v>1</v>
      </c>
      <c r="B27" s="187"/>
      <c r="C27" s="191"/>
      <c r="D27" s="194"/>
      <c r="E27" s="195"/>
      <c r="F27" s="200"/>
      <c r="G27" s="200"/>
      <c r="H27" s="200"/>
      <c r="I27" s="200"/>
      <c r="J27" s="13" t="str">
        <f>IF(A26="","",(VLOOKUP(A26,PerformanceStandards,5,FALSE)))</f>
        <v/>
      </c>
      <c r="K27" s="201"/>
      <c r="L27" s="202"/>
      <c r="M27" s="183"/>
      <c r="N27" s="183"/>
      <c r="O27" s="185"/>
      <c r="P27" s="43"/>
      <c r="Q27" s="43"/>
      <c r="R27" s="43"/>
      <c r="S27" s="43"/>
      <c r="T27" s="43"/>
      <c r="U27" s="43"/>
      <c r="V27" s="43"/>
      <c r="W27" s="43"/>
      <c r="X27" s="43"/>
      <c r="Y27" s="43"/>
      <c r="Z27" s="43"/>
      <c r="AC27" s="4"/>
      <c r="AD27" s="4"/>
      <c r="AE27" s="6"/>
      <c r="AF27" s="6"/>
    </row>
    <row r="28" spans="1:32" ht="19.5" customHeight="1" thickBot="1" x14ac:dyDescent="0.3">
      <c r="A28" s="206" t="s">
        <v>121</v>
      </c>
      <c r="B28" s="207"/>
      <c r="C28" s="207"/>
      <c r="D28" s="207"/>
      <c r="E28" s="208"/>
      <c r="F28" s="209"/>
      <c r="G28" s="210"/>
      <c r="H28" s="210"/>
      <c r="I28" s="210"/>
      <c r="J28" s="210"/>
      <c r="K28" s="210"/>
      <c r="L28" s="210"/>
      <c r="M28" s="210"/>
      <c r="N28" s="210"/>
      <c r="O28" s="211"/>
      <c r="P28" s="43"/>
      <c r="Q28" s="43"/>
      <c r="R28" s="43"/>
      <c r="S28" s="43"/>
      <c r="T28" s="43"/>
      <c r="U28" s="43"/>
      <c r="V28" s="43"/>
      <c r="W28" s="43"/>
      <c r="X28" s="43"/>
      <c r="Y28" s="43"/>
      <c r="Z28" s="43"/>
      <c r="AC28" s="4"/>
      <c r="AD28" s="4"/>
      <c r="AE28" s="6"/>
      <c r="AF28" s="6"/>
    </row>
    <row r="29" spans="1:32" ht="19.5" customHeight="1" x14ac:dyDescent="0.25">
      <c r="A29" s="203"/>
      <c r="B29" s="204"/>
      <c r="C29" s="205"/>
      <c r="D29" s="197"/>
      <c r="E29" s="198"/>
      <c r="F29" s="199" t="str">
        <f>IF(A29="","",(VLOOKUP(A29,PerformanceStandards,2)))</f>
        <v/>
      </c>
      <c r="G29" s="199"/>
      <c r="H29" s="199"/>
      <c r="I29" s="199"/>
      <c r="J29" s="65">
        <f>CHOOSE(A30,C29,(IF(ISBLANK(L29),K29,L29)*M29*WorkDay/(IF(ISBLANK(A29),1,(VLOOKUP(A29,PerformanceStandards,8,FALSE))))))</f>
        <v>0</v>
      </c>
      <c r="K29" s="9">
        <f>IF(ISBLANK(A29),0,(VLOOKUP(A29,PerformanceStandards,6,FALSE)))</f>
        <v>0</v>
      </c>
      <c r="L29" s="21"/>
      <c r="M29" s="182">
        <f>ROUNDUP(IF(ISBLANK(A29),0,CHOOSE(A30,(J29*VLOOKUP(A29,PerformanceStandards,8,FALSE))/((IF(ISBLANK(L29),K29,L29))*WorkDay),C29)),0)</f>
        <v>0</v>
      </c>
      <c r="N29" s="182"/>
      <c r="O29" s="184">
        <f>IF(ISBLANK(L29),K29*M29,M29*L29)</f>
        <v>0</v>
      </c>
      <c r="P29" s="43"/>
      <c r="Q29" s="43"/>
      <c r="R29" s="43"/>
      <c r="S29" s="43"/>
      <c r="T29" s="43"/>
      <c r="U29" s="43"/>
      <c r="V29" s="43"/>
      <c r="W29" s="43"/>
      <c r="X29" s="43"/>
      <c r="Y29" s="43"/>
      <c r="Z29" s="43"/>
      <c r="AC29" s="4"/>
      <c r="AD29" s="4"/>
      <c r="AE29" s="6"/>
      <c r="AF29" s="6"/>
    </row>
    <row r="30" spans="1:32" ht="19.5" customHeight="1" x14ac:dyDescent="0.25">
      <c r="A30" s="186">
        <v>1</v>
      </c>
      <c r="B30" s="187"/>
      <c r="C30" s="191"/>
      <c r="D30" s="194"/>
      <c r="E30" s="195"/>
      <c r="F30" s="200"/>
      <c r="G30" s="200"/>
      <c r="H30" s="200"/>
      <c r="I30" s="200"/>
      <c r="J30" s="13" t="str">
        <f>IF(A29="","",(VLOOKUP(A29,PerformanceStandards,5,FALSE)))</f>
        <v/>
      </c>
      <c r="K30" s="201"/>
      <c r="L30" s="202"/>
      <c r="M30" s="183"/>
      <c r="N30" s="183"/>
      <c r="O30" s="185"/>
      <c r="P30" s="43"/>
      <c r="Q30" s="43"/>
      <c r="R30" s="43"/>
      <c r="S30" s="43"/>
      <c r="T30" s="43"/>
      <c r="U30" s="43"/>
      <c r="V30" s="43"/>
      <c r="W30" s="43"/>
      <c r="X30" s="43"/>
      <c r="Y30" s="43"/>
      <c r="Z30" s="43"/>
      <c r="AC30" s="4"/>
      <c r="AD30" s="4"/>
      <c r="AE30" s="6"/>
      <c r="AF30" s="6"/>
    </row>
    <row r="31" spans="1:32" ht="19.5" customHeight="1" thickBot="1" x14ac:dyDescent="0.3">
      <c r="A31" s="206" t="s">
        <v>121</v>
      </c>
      <c r="B31" s="207"/>
      <c r="C31" s="207"/>
      <c r="D31" s="207"/>
      <c r="E31" s="208"/>
      <c r="F31" s="209"/>
      <c r="G31" s="210"/>
      <c r="H31" s="210"/>
      <c r="I31" s="210"/>
      <c r="J31" s="210"/>
      <c r="K31" s="210"/>
      <c r="L31" s="210"/>
      <c r="M31" s="210"/>
      <c r="N31" s="210"/>
      <c r="O31" s="211"/>
      <c r="P31" s="43"/>
      <c r="Q31" s="43"/>
      <c r="R31" s="43"/>
      <c r="S31" s="43"/>
      <c r="T31" s="43"/>
      <c r="U31" s="43"/>
      <c r="V31" s="43"/>
      <c r="W31" s="43"/>
      <c r="X31" s="43"/>
      <c r="Y31" s="43"/>
      <c r="Z31" s="43"/>
      <c r="AC31" s="4"/>
      <c r="AD31" s="4"/>
      <c r="AE31" s="6"/>
      <c r="AF31" s="6"/>
    </row>
    <row r="32" spans="1:32" ht="19.5" customHeight="1" x14ac:dyDescent="0.25">
      <c r="A32" s="203"/>
      <c r="B32" s="204"/>
      <c r="C32" s="205"/>
      <c r="D32" s="197"/>
      <c r="E32" s="198"/>
      <c r="F32" s="199" t="str">
        <f>IF(A32="","",(VLOOKUP(A32,PerformanceStandards,2)))</f>
        <v/>
      </c>
      <c r="G32" s="199"/>
      <c r="H32" s="199"/>
      <c r="I32" s="199"/>
      <c r="J32" s="65">
        <f>CHOOSE(A33,C32,(IF(ISBLANK(L32),K32,L32)*M32*WorkDay/(IF(ISBLANK(A32),1,(VLOOKUP(A32,PerformanceStandards,8,FALSE))))))</f>
        <v>0</v>
      </c>
      <c r="K32" s="9">
        <f>IF(ISBLANK(A32),0,(VLOOKUP(A32,PerformanceStandards,6,FALSE)))</f>
        <v>0</v>
      </c>
      <c r="L32" s="21"/>
      <c r="M32" s="182">
        <f>ROUNDUP(IF(ISBLANK(A32),0,CHOOSE(A33,(J32*VLOOKUP(A32,PerformanceStandards,8,FALSE))/((IF(ISBLANK(L32),K32,L32))*WorkDay),C32)),0)</f>
        <v>0</v>
      </c>
      <c r="N32" s="182"/>
      <c r="O32" s="184">
        <f>IF(ISBLANK(L32),K32*M32,M32*L32)</f>
        <v>0</v>
      </c>
      <c r="P32" s="43"/>
      <c r="Q32" s="43"/>
      <c r="R32" s="43"/>
      <c r="S32" s="43"/>
      <c r="T32" s="43"/>
      <c r="U32" s="43"/>
      <c r="V32" s="43"/>
      <c r="W32" s="43"/>
      <c r="X32" s="43"/>
      <c r="Y32" s="43"/>
      <c r="Z32" s="43"/>
      <c r="AC32" s="4"/>
      <c r="AD32" s="4"/>
      <c r="AE32" s="6"/>
      <c r="AF32" s="6"/>
    </row>
    <row r="33" spans="1:36" ht="19.5" customHeight="1" x14ac:dyDescent="0.25">
      <c r="A33" s="186">
        <v>1</v>
      </c>
      <c r="B33" s="187"/>
      <c r="C33" s="191"/>
      <c r="D33" s="194"/>
      <c r="E33" s="195"/>
      <c r="F33" s="200"/>
      <c r="G33" s="200"/>
      <c r="H33" s="200"/>
      <c r="I33" s="200"/>
      <c r="J33" s="13" t="str">
        <f>IF(A32="","",(VLOOKUP(A32,PerformanceStandards,5,FALSE)))</f>
        <v/>
      </c>
      <c r="K33" s="201"/>
      <c r="L33" s="202"/>
      <c r="M33" s="183"/>
      <c r="N33" s="183"/>
      <c r="O33" s="185"/>
      <c r="P33" s="43"/>
      <c r="Q33" s="43"/>
      <c r="R33" s="43"/>
      <c r="S33" s="43"/>
      <c r="T33" s="43"/>
      <c r="U33" s="43"/>
      <c r="V33" s="43"/>
      <c r="W33" s="43"/>
      <c r="X33" s="43"/>
      <c r="Y33" s="43"/>
      <c r="Z33" s="43"/>
      <c r="AC33" s="4"/>
      <c r="AD33" s="4"/>
      <c r="AE33" s="6"/>
      <c r="AF33" s="6"/>
    </row>
    <row r="34" spans="1:36" ht="19.5" customHeight="1" thickBot="1" x14ac:dyDescent="0.3">
      <c r="A34" s="206" t="s">
        <v>121</v>
      </c>
      <c r="B34" s="207"/>
      <c r="C34" s="207"/>
      <c r="D34" s="207"/>
      <c r="E34" s="208"/>
      <c r="F34" s="209"/>
      <c r="G34" s="210"/>
      <c r="H34" s="210"/>
      <c r="I34" s="210"/>
      <c r="J34" s="210"/>
      <c r="K34" s="210"/>
      <c r="L34" s="210"/>
      <c r="M34" s="210"/>
      <c r="N34" s="210"/>
      <c r="O34" s="211"/>
      <c r="P34" s="43"/>
      <c r="Q34" s="43"/>
      <c r="R34" s="43"/>
      <c r="S34" s="43"/>
      <c r="T34" s="43"/>
      <c r="U34" s="43"/>
      <c r="V34" s="43"/>
      <c r="W34" s="43"/>
      <c r="X34" s="43"/>
      <c r="Y34" s="43"/>
      <c r="Z34" s="43"/>
      <c r="AC34" s="4"/>
      <c r="AD34" s="4"/>
      <c r="AE34" s="6"/>
      <c r="AF34" s="6"/>
    </row>
    <row r="35" spans="1:36" ht="19.5" customHeight="1" x14ac:dyDescent="0.25">
      <c r="A35" s="203"/>
      <c r="B35" s="204"/>
      <c r="C35" s="205"/>
      <c r="D35" s="197"/>
      <c r="E35" s="198"/>
      <c r="F35" s="199" t="str">
        <f>IF(A35="","",(VLOOKUP(A35,PerformanceStandards,2)))</f>
        <v/>
      </c>
      <c r="G35" s="199"/>
      <c r="H35" s="199"/>
      <c r="I35" s="199"/>
      <c r="J35" s="65">
        <f>CHOOSE(A36,C35,(IF(ISBLANK(L35),K35,L35)*M35*WorkDay/(IF(ISBLANK(A35),1,(VLOOKUP(A35,PerformanceStandards,8,FALSE))))))</f>
        <v>0</v>
      </c>
      <c r="K35" s="9">
        <f>IF(ISBLANK(A35),0,(VLOOKUP(A35,PerformanceStandards,6,FALSE)))</f>
        <v>0</v>
      </c>
      <c r="L35" s="21"/>
      <c r="M35" s="182">
        <f>ROUNDUP(IF(ISBLANK(A35),0,CHOOSE(A36,(J35*VLOOKUP(A35,PerformanceStandards,8,FALSE))/((IF(ISBLANK(L35),K35,L35))*WorkDay),C35)),0)</f>
        <v>0</v>
      </c>
      <c r="N35" s="182"/>
      <c r="O35" s="184">
        <f>IF(ISBLANK(L35),K35*M35,M35*L35)</f>
        <v>0</v>
      </c>
      <c r="P35" s="43"/>
      <c r="Q35" s="43"/>
      <c r="R35" s="43"/>
      <c r="S35" s="43"/>
      <c r="T35" s="43"/>
      <c r="U35" s="43"/>
      <c r="V35" s="43"/>
      <c r="W35" s="43"/>
      <c r="X35" s="43"/>
      <c r="Y35" s="43"/>
      <c r="Z35" s="43"/>
      <c r="AC35" s="4"/>
      <c r="AD35" s="4"/>
      <c r="AE35" s="6"/>
      <c r="AF35" s="6"/>
    </row>
    <row r="36" spans="1:36" ht="19.5" customHeight="1" x14ac:dyDescent="0.25">
      <c r="A36" s="186">
        <v>1</v>
      </c>
      <c r="B36" s="187"/>
      <c r="C36" s="191"/>
      <c r="D36" s="194"/>
      <c r="E36" s="195"/>
      <c r="F36" s="200"/>
      <c r="G36" s="200"/>
      <c r="H36" s="200"/>
      <c r="I36" s="200"/>
      <c r="J36" s="13" t="str">
        <f>IF(A35="","",(VLOOKUP(A35,PerformanceStandards,5,FALSE)))</f>
        <v/>
      </c>
      <c r="K36" s="201"/>
      <c r="L36" s="202"/>
      <c r="M36" s="183"/>
      <c r="N36" s="183"/>
      <c r="O36" s="185"/>
      <c r="P36" s="43"/>
      <c r="Q36" s="43"/>
      <c r="R36" s="43"/>
      <c r="S36" s="43"/>
      <c r="T36" s="43"/>
      <c r="U36" s="43"/>
      <c r="V36" s="43"/>
      <c r="W36" s="43"/>
      <c r="X36" s="43"/>
      <c r="Y36" s="43"/>
      <c r="Z36" s="43"/>
      <c r="AC36" s="4"/>
      <c r="AD36" s="4"/>
      <c r="AE36" s="6"/>
      <c r="AF36" s="6"/>
    </row>
    <row r="37" spans="1:36" ht="19.5" customHeight="1" thickBot="1" x14ac:dyDescent="0.3">
      <c r="A37" s="206" t="s">
        <v>121</v>
      </c>
      <c r="B37" s="207"/>
      <c r="C37" s="207"/>
      <c r="D37" s="207"/>
      <c r="E37" s="208"/>
      <c r="F37" s="209"/>
      <c r="G37" s="210"/>
      <c r="H37" s="210"/>
      <c r="I37" s="210"/>
      <c r="J37" s="210"/>
      <c r="K37" s="210"/>
      <c r="L37" s="210"/>
      <c r="M37" s="210"/>
      <c r="N37" s="210"/>
      <c r="O37" s="211"/>
      <c r="P37" s="43"/>
      <c r="Q37" s="43"/>
      <c r="R37" s="43"/>
      <c r="S37" s="43"/>
      <c r="T37" s="43"/>
      <c r="U37" s="43"/>
      <c r="V37" s="43"/>
      <c r="W37" s="43"/>
      <c r="X37" s="43"/>
      <c r="Y37" s="43"/>
      <c r="Z37" s="43"/>
    </row>
    <row r="38" spans="1:36" ht="19.5" customHeight="1" x14ac:dyDescent="0.25">
      <c r="A38" s="234">
        <v>813</v>
      </c>
      <c r="B38" s="235"/>
      <c r="C38" s="237"/>
      <c r="D38" s="238"/>
      <c r="E38" s="239"/>
      <c r="F38" s="199" t="str">
        <f>IF(A38="","",(VLOOKUP(A38,PerformanceStandards,2)))</f>
        <v>Flagging</v>
      </c>
      <c r="G38" s="199"/>
      <c r="H38" s="199"/>
      <c r="I38" s="199"/>
      <c r="J38" s="65">
        <f>(K38*M38*WorkDay/(IF(ISBLANK(A38),1,(VLOOKUP(A38,PerformanceStandards,8,FALSE)))))</f>
        <v>0</v>
      </c>
      <c r="K38" s="9">
        <f>IF(ISBLANK(A38),0,(VLOOKUP(A38,PerformanceStandards,6,FALSE)))</f>
        <v>1</v>
      </c>
      <c r="L38" s="26"/>
      <c r="M38" s="232">
        <f>K15*M14+K18*M17+K21*M20+K24*M23+K27*M26+K30*M29+K33*M32+K36*M35</f>
        <v>0</v>
      </c>
      <c r="N38" s="233"/>
      <c r="O38" s="16">
        <f>IF(ISBLANK(L38),K38*M38,M38*L38)</f>
        <v>0</v>
      </c>
      <c r="P38" s="43"/>
      <c r="Q38" s="43"/>
      <c r="R38" s="43"/>
      <c r="S38" s="43"/>
      <c r="T38" s="43"/>
      <c r="U38" s="43"/>
      <c r="V38" s="43"/>
      <c r="W38" s="43"/>
      <c r="X38" s="43"/>
      <c r="Y38" s="43"/>
      <c r="Z38" s="43"/>
      <c r="AE38" s="3"/>
      <c r="AF38" s="3"/>
    </row>
    <row r="39" spans="1:36" ht="19.5" customHeight="1" x14ac:dyDescent="0.25">
      <c r="A39" s="236"/>
      <c r="B39" s="233"/>
      <c r="C39" s="240"/>
      <c r="D39" s="241"/>
      <c r="E39" s="242"/>
      <c r="F39" s="200"/>
      <c r="G39" s="200"/>
      <c r="H39" s="200"/>
      <c r="I39" s="200"/>
      <c r="J39" s="8" t="str">
        <f>IF(A38="","",(VLOOKUP(A38,PerformanceStandards,5,FALSE)))</f>
        <v>EH</v>
      </c>
      <c r="K39" s="216"/>
      <c r="L39" s="217"/>
      <c r="M39" s="217"/>
      <c r="N39" s="217"/>
      <c r="O39" s="218"/>
      <c r="P39" s="43"/>
      <c r="Q39" s="43"/>
      <c r="R39" s="43"/>
      <c r="S39" s="43"/>
      <c r="T39" s="43"/>
      <c r="U39" s="43"/>
      <c r="V39" s="43"/>
      <c r="W39" s="43"/>
      <c r="X39" s="43"/>
      <c r="Y39" s="43"/>
      <c r="Z39" s="43"/>
      <c r="AE39" s="3"/>
      <c r="AF39" s="3"/>
    </row>
    <row r="40" spans="1:36" ht="19.5" customHeight="1" x14ac:dyDescent="0.25">
      <c r="A40" s="206" t="s">
        <v>121</v>
      </c>
      <c r="B40" s="207"/>
      <c r="C40" s="207"/>
      <c r="D40" s="207"/>
      <c r="E40" s="208"/>
      <c r="F40" s="209"/>
      <c r="G40" s="210"/>
      <c r="H40" s="210"/>
      <c r="I40" s="210"/>
      <c r="J40" s="210"/>
      <c r="K40" s="210"/>
      <c r="L40" s="210"/>
      <c r="M40" s="210"/>
      <c r="N40" s="210"/>
      <c r="O40" s="211"/>
      <c r="P40" s="43"/>
      <c r="Q40" s="43"/>
      <c r="R40" s="43"/>
      <c r="S40" s="43"/>
      <c r="T40" s="43"/>
      <c r="U40" s="43"/>
      <c r="V40" s="43"/>
      <c r="W40" s="43"/>
      <c r="X40" s="43"/>
      <c r="Y40" s="43"/>
      <c r="Z40" s="43"/>
      <c r="AE40" s="3"/>
      <c r="AF40" s="3"/>
    </row>
    <row r="41" spans="1:36" ht="19.5" thickBot="1" x14ac:dyDescent="0.3">
      <c r="A41" s="222"/>
      <c r="B41" s="223"/>
      <c r="C41" s="223"/>
      <c r="D41" s="223"/>
      <c r="E41" s="223"/>
      <c r="F41" s="223"/>
      <c r="G41" s="223"/>
      <c r="H41" s="223"/>
      <c r="I41" s="219" t="s">
        <v>15</v>
      </c>
      <c r="J41" s="220"/>
      <c r="K41" s="220"/>
      <c r="L41" s="220"/>
      <c r="M41" s="220"/>
      <c r="N41" s="221"/>
      <c r="O41" s="20">
        <f>O14+O17+O20+O23+O26+O29+O32+O35+O38</f>
        <v>0</v>
      </c>
      <c r="P41" s="31"/>
      <c r="Q41" s="31"/>
      <c r="R41" s="31"/>
      <c r="S41" s="31"/>
      <c r="T41" s="31"/>
      <c r="U41" s="31"/>
      <c r="V41" s="31"/>
      <c r="W41" s="31"/>
      <c r="X41" s="31"/>
      <c r="Y41" s="31"/>
      <c r="Z41" s="31"/>
      <c r="AE41" s="3"/>
      <c r="AF41" s="3"/>
    </row>
    <row r="42" spans="1:36" ht="16.5" thickTop="1" x14ac:dyDescent="0.25">
      <c r="A42" s="224"/>
      <c r="B42" s="224"/>
      <c r="C42" s="224"/>
      <c r="D42" s="224"/>
      <c r="E42" s="224"/>
      <c r="F42" s="224"/>
      <c r="G42" s="224"/>
      <c r="H42" s="224"/>
      <c r="I42" s="224"/>
      <c r="J42" s="224"/>
      <c r="K42" s="224"/>
      <c r="L42" s="224"/>
      <c r="M42" s="224"/>
      <c r="N42" s="224"/>
      <c r="O42" s="224"/>
    </row>
    <row r="43" spans="1:36" ht="18" x14ac:dyDescent="0.25">
      <c r="A43" s="230" t="s">
        <v>120</v>
      </c>
      <c r="B43" s="230"/>
      <c r="C43" s="230"/>
      <c r="D43" s="230"/>
      <c r="E43" s="230"/>
      <c r="F43" s="230"/>
      <c r="G43" s="230"/>
      <c r="H43" s="230"/>
      <c r="I43" s="230"/>
      <c r="J43" s="230"/>
      <c r="K43" s="230"/>
      <c r="L43" s="230"/>
      <c r="M43" s="230"/>
      <c r="N43" s="230"/>
      <c r="O43" s="230"/>
    </row>
    <row r="44" spans="1:36" ht="16.5" thickBot="1" x14ac:dyDescent="0.3">
      <c r="A44" s="227" t="s">
        <v>116</v>
      </c>
      <c r="B44" s="227"/>
      <c r="C44" s="227"/>
      <c r="D44" s="227" t="s">
        <v>106</v>
      </c>
      <c r="E44" s="227"/>
      <c r="F44" s="227"/>
      <c r="G44" s="227"/>
      <c r="H44" s="227"/>
      <c r="I44" s="227"/>
      <c r="J44" s="227" t="s">
        <v>117</v>
      </c>
      <c r="K44" s="227"/>
      <c r="L44" s="227"/>
      <c r="M44" s="227"/>
      <c r="N44" s="227"/>
      <c r="O44" s="227"/>
    </row>
    <row r="45" spans="1:36" ht="15.75" customHeight="1" x14ac:dyDescent="0.25">
      <c r="A45" s="212"/>
      <c r="B45" s="212"/>
      <c r="C45" s="212"/>
      <c r="D45" s="213" t="str">
        <f t="shared" ref="D45:D55" si="0">IF(A45="","",(VLOOKUP(A45,PerformanceStandards,2)))</f>
        <v/>
      </c>
      <c r="E45" s="213"/>
      <c r="F45" s="213"/>
      <c r="G45" s="213"/>
      <c r="H45" s="213"/>
      <c r="I45" s="213"/>
      <c r="J45" s="214"/>
      <c r="K45" s="214"/>
      <c r="L45" s="214"/>
      <c r="M45" s="214"/>
      <c r="N45" s="214"/>
      <c r="O45" s="214"/>
    </row>
    <row r="46" spans="1:36" ht="15.75" customHeight="1" x14ac:dyDescent="0.25">
      <c r="A46" s="212"/>
      <c r="B46" s="212"/>
      <c r="C46" s="212"/>
      <c r="D46" s="213" t="str">
        <f t="shared" si="0"/>
        <v/>
      </c>
      <c r="E46" s="213"/>
      <c r="F46" s="213"/>
      <c r="G46" s="213"/>
      <c r="H46" s="213"/>
      <c r="I46" s="213"/>
      <c r="J46" s="214"/>
      <c r="K46" s="214"/>
      <c r="L46" s="214"/>
      <c r="M46" s="214"/>
      <c r="N46" s="214"/>
      <c r="O46" s="214"/>
    </row>
    <row r="47" spans="1:36" s="80" customFormat="1" ht="15.75" customHeight="1" x14ac:dyDescent="0.2">
      <c r="A47" s="212"/>
      <c r="B47" s="212"/>
      <c r="C47" s="212"/>
      <c r="D47" s="231" t="str">
        <f t="shared" si="0"/>
        <v/>
      </c>
      <c r="E47" s="231"/>
      <c r="F47" s="231"/>
      <c r="G47" s="231"/>
      <c r="H47" s="231"/>
      <c r="I47" s="231"/>
      <c r="J47" s="225"/>
      <c r="K47" s="225"/>
      <c r="L47" s="225"/>
      <c r="M47" s="225"/>
      <c r="N47" s="225"/>
      <c r="O47" s="225"/>
      <c r="AB47" s="80">
        <v>1</v>
      </c>
      <c r="AC47" s="80">
        <f>+AB47+1</f>
        <v>2</v>
      </c>
      <c r="AD47" s="80">
        <f t="shared" ref="AD47:AJ47" si="1">+AC47+1</f>
        <v>3</v>
      </c>
      <c r="AE47" s="80">
        <f t="shared" si="1"/>
        <v>4</v>
      </c>
      <c r="AF47" s="80">
        <f t="shared" si="1"/>
        <v>5</v>
      </c>
      <c r="AG47" s="80">
        <f t="shared" si="1"/>
        <v>6</v>
      </c>
      <c r="AH47" s="80">
        <f t="shared" si="1"/>
        <v>7</v>
      </c>
      <c r="AI47" s="80">
        <f t="shared" si="1"/>
        <v>8</v>
      </c>
      <c r="AJ47" s="80">
        <f t="shared" si="1"/>
        <v>9</v>
      </c>
    </row>
    <row r="48" spans="1:36" ht="15.75" customHeight="1" x14ac:dyDescent="0.25">
      <c r="A48" s="212"/>
      <c r="B48" s="212"/>
      <c r="C48" s="212"/>
      <c r="D48" s="213" t="str">
        <f t="shared" si="0"/>
        <v/>
      </c>
      <c r="E48" s="213"/>
      <c r="F48" s="213"/>
      <c r="G48" s="213"/>
      <c r="H48" s="213"/>
      <c r="I48" s="213"/>
      <c r="J48" s="214"/>
      <c r="K48" s="214"/>
      <c r="L48" s="214"/>
      <c r="M48" s="214"/>
      <c r="N48" s="214"/>
      <c r="O48" s="214"/>
      <c r="AH48" s="45" t="s">
        <v>140</v>
      </c>
      <c r="AI48" s="45" t="s">
        <v>141</v>
      </c>
    </row>
    <row r="49" spans="1:39" ht="15.75" customHeight="1" x14ac:dyDescent="0.2">
      <c r="A49" s="212"/>
      <c r="B49" s="212"/>
      <c r="C49" s="212"/>
      <c r="D49" s="215" t="str">
        <f t="shared" si="0"/>
        <v/>
      </c>
      <c r="E49" s="215"/>
      <c r="F49" s="215"/>
      <c r="G49" s="215"/>
      <c r="H49" s="215"/>
      <c r="I49" s="215"/>
      <c r="J49" s="226"/>
      <c r="K49" s="226"/>
      <c r="L49" s="226"/>
      <c r="M49" s="226"/>
      <c r="N49" s="226"/>
      <c r="O49" s="226"/>
      <c r="AB49" s="45" t="s">
        <v>105</v>
      </c>
      <c r="AC49" s="45" t="s">
        <v>106</v>
      </c>
      <c r="AD49" s="46" t="s">
        <v>138</v>
      </c>
      <c r="AE49" s="45" t="s">
        <v>107</v>
      </c>
      <c r="AF49" s="45" t="s">
        <v>108</v>
      </c>
      <c r="AG49" s="47" t="s">
        <v>9</v>
      </c>
      <c r="AH49" s="48" t="s">
        <v>110</v>
      </c>
      <c r="AI49" s="45" t="s">
        <v>109</v>
      </c>
      <c r="AJ49" s="47" t="s">
        <v>139</v>
      </c>
    </row>
    <row r="50" spans="1:39" ht="15.75" customHeight="1" x14ac:dyDescent="0.2">
      <c r="A50" s="212"/>
      <c r="B50" s="212"/>
      <c r="C50" s="212"/>
      <c r="D50" s="213" t="str">
        <f t="shared" si="0"/>
        <v/>
      </c>
      <c r="E50" s="213"/>
      <c r="F50" s="213"/>
      <c r="G50" s="213"/>
      <c r="H50" s="213"/>
      <c r="I50" s="213"/>
      <c r="J50" s="214"/>
      <c r="K50" s="214"/>
      <c r="L50" s="214"/>
      <c r="M50" s="214"/>
      <c r="N50" s="214"/>
      <c r="O50" s="214"/>
      <c r="AB50" s="49"/>
      <c r="AC50" s="50"/>
      <c r="AD50" s="51"/>
      <c r="AE50" s="50"/>
      <c r="AF50" s="50"/>
      <c r="AG50" s="52"/>
      <c r="AH50" s="45"/>
      <c r="AI50" s="45"/>
      <c r="AJ50" s="53"/>
    </row>
    <row r="51" spans="1:39" ht="15.75" customHeight="1" x14ac:dyDescent="0.2">
      <c r="A51" s="66"/>
      <c r="B51" s="66"/>
      <c r="C51" s="66"/>
      <c r="D51" s="67"/>
      <c r="E51" s="67"/>
      <c r="F51" s="67"/>
      <c r="G51" s="67"/>
      <c r="H51" s="67"/>
      <c r="I51" s="67"/>
      <c r="J51" s="68"/>
      <c r="K51" s="68"/>
      <c r="L51" s="68"/>
      <c r="M51" s="68"/>
      <c r="N51" s="68"/>
      <c r="O51" s="68"/>
      <c r="AB51" s="69">
        <v>200</v>
      </c>
      <c r="AC51" s="70" t="s">
        <v>272</v>
      </c>
      <c r="AD51" s="70" t="s">
        <v>273</v>
      </c>
      <c r="AE51" s="70" t="s">
        <v>17</v>
      </c>
      <c r="AF51" s="74" t="s">
        <v>126</v>
      </c>
      <c r="AG51" s="97">
        <v>8</v>
      </c>
      <c r="AH51" s="74">
        <f>21/2</f>
        <v>10.5</v>
      </c>
      <c r="AI51" s="75">
        <v>4</v>
      </c>
      <c r="AJ51" s="71"/>
    </row>
    <row r="52" spans="1:39" ht="15.75" customHeight="1" x14ac:dyDescent="0.2">
      <c r="A52" s="212"/>
      <c r="B52" s="212"/>
      <c r="C52" s="212"/>
      <c r="D52" s="213" t="str">
        <f t="shared" si="0"/>
        <v/>
      </c>
      <c r="E52" s="213"/>
      <c r="F52" s="213"/>
      <c r="G52" s="213"/>
      <c r="H52" s="213"/>
      <c r="I52" s="213"/>
      <c r="J52" s="214"/>
      <c r="K52" s="214"/>
      <c r="L52" s="214"/>
      <c r="M52" s="214"/>
      <c r="N52" s="214"/>
      <c r="O52" s="214"/>
      <c r="AB52" s="55">
        <v>201</v>
      </c>
      <c r="AC52" s="56" t="s">
        <v>16</v>
      </c>
      <c r="AD52" s="57" t="s">
        <v>142</v>
      </c>
      <c r="AE52" s="56" t="s">
        <v>17</v>
      </c>
      <c r="AF52" s="58" t="s">
        <v>126</v>
      </c>
      <c r="AG52" s="96">
        <v>8</v>
      </c>
      <c r="AH52" s="58">
        <v>10.5</v>
      </c>
      <c r="AI52" s="60">
        <v>4</v>
      </c>
      <c r="AJ52" s="59">
        <v>1</v>
      </c>
    </row>
    <row r="53" spans="1:39" ht="15.75" customHeight="1" x14ac:dyDescent="0.2">
      <c r="A53" s="212"/>
      <c r="B53" s="212"/>
      <c r="C53" s="212"/>
      <c r="D53" s="213" t="str">
        <f t="shared" si="0"/>
        <v/>
      </c>
      <c r="E53" s="213"/>
      <c r="F53" s="213"/>
      <c r="G53" s="213"/>
      <c r="H53" s="213"/>
      <c r="I53" s="213"/>
      <c r="J53" s="214"/>
      <c r="K53" s="214"/>
      <c r="L53" s="214"/>
      <c r="M53" s="214"/>
      <c r="N53" s="214"/>
      <c r="O53" s="214"/>
      <c r="AB53" s="55">
        <v>202</v>
      </c>
      <c r="AC53" s="56" t="s">
        <v>18</v>
      </c>
      <c r="AD53" s="57" t="s">
        <v>143</v>
      </c>
      <c r="AE53" s="56" t="s">
        <v>17</v>
      </c>
      <c r="AF53" s="58" t="s">
        <v>126</v>
      </c>
      <c r="AG53" s="96">
        <v>8</v>
      </c>
      <c r="AH53" s="58">
        <v>6.75</v>
      </c>
      <c r="AI53" s="60">
        <v>6.6</v>
      </c>
      <c r="AJ53" s="59">
        <v>1</v>
      </c>
    </row>
    <row r="54" spans="1:39" ht="15.75" customHeight="1" x14ac:dyDescent="0.2">
      <c r="A54" s="212"/>
      <c r="B54" s="212"/>
      <c r="C54" s="212"/>
      <c r="D54" s="213" t="str">
        <f t="shared" si="0"/>
        <v/>
      </c>
      <c r="E54" s="213"/>
      <c r="F54" s="213"/>
      <c r="G54" s="213"/>
      <c r="H54" s="213"/>
      <c r="I54" s="213"/>
      <c r="J54" s="214"/>
      <c r="K54" s="214"/>
      <c r="L54" s="214"/>
      <c r="M54" s="214"/>
      <c r="N54" s="214"/>
      <c r="O54" s="214"/>
      <c r="AB54" s="55">
        <v>203</v>
      </c>
      <c r="AC54" s="56" t="s">
        <v>19</v>
      </c>
      <c r="AD54" s="57" t="s">
        <v>144</v>
      </c>
      <c r="AE54" s="56" t="s">
        <v>17</v>
      </c>
      <c r="AF54" s="58" t="s">
        <v>126</v>
      </c>
      <c r="AG54" s="96">
        <v>9</v>
      </c>
      <c r="AH54" s="58">
        <v>77.5</v>
      </c>
      <c r="AI54" s="60">
        <v>0.67</v>
      </c>
      <c r="AJ54" s="59">
        <v>1</v>
      </c>
    </row>
    <row r="55" spans="1:39" ht="15.75" customHeight="1" x14ac:dyDescent="0.2">
      <c r="A55" s="212"/>
      <c r="B55" s="212"/>
      <c r="C55" s="212"/>
      <c r="D55" s="213" t="str">
        <f t="shared" si="0"/>
        <v/>
      </c>
      <c r="E55" s="213"/>
      <c r="F55" s="213"/>
      <c r="G55" s="213"/>
      <c r="H55" s="213"/>
      <c r="I55" s="213"/>
      <c r="J55" s="214"/>
      <c r="K55" s="214"/>
      <c r="L55" s="214"/>
      <c r="M55" s="214"/>
      <c r="N55" s="214"/>
      <c r="O55" s="214"/>
      <c r="AB55" s="55">
        <v>204</v>
      </c>
      <c r="AC55" s="56" t="s">
        <v>20</v>
      </c>
      <c r="AD55" s="57" t="s">
        <v>145</v>
      </c>
      <c r="AE55" s="56" t="s">
        <v>17</v>
      </c>
      <c r="AF55" s="58" t="s">
        <v>126</v>
      </c>
      <c r="AG55" s="96">
        <v>14</v>
      </c>
      <c r="AH55" s="58">
        <v>107.5</v>
      </c>
      <c r="AI55" s="60">
        <v>0.83</v>
      </c>
      <c r="AJ55" s="59">
        <v>1</v>
      </c>
    </row>
    <row r="56" spans="1:39" x14ac:dyDescent="0.2">
      <c r="J56" s="150"/>
      <c r="K56" s="150"/>
      <c r="L56" s="150"/>
      <c r="M56" s="150"/>
      <c r="N56" s="150"/>
      <c r="O56" s="150"/>
      <c r="Y56">
        <v>1</v>
      </c>
      <c r="AB56" s="55">
        <v>205</v>
      </c>
      <c r="AC56" s="56" t="s">
        <v>21</v>
      </c>
      <c r="AD56" s="57" t="s">
        <v>146</v>
      </c>
      <c r="AE56" s="56" t="s">
        <v>22</v>
      </c>
      <c r="AF56" s="58" t="s">
        <v>311</v>
      </c>
      <c r="AG56" s="96">
        <v>4</v>
      </c>
      <c r="AH56" s="58">
        <v>296</v>
      </c>
      <c r="AI56" s="60">
        <v>0.05</v>
      </c>
      <c r="AJ56" s="59">
        <v>1</v>
      </c>
    </row>
    <row r="57" spans="1:39" x14ac:dyDescent="0.2">
      <c r="Y57">
        <v>2</v>
      </c>
      <c r="AB57" s="55">
        <v>206</v>
      </c>
      <c r="AC57" s="56" t="s">
        <v>23</v>
      </c>
      <c r="AD57" s="57" t="s">
        <v>147</v>
      </c>
      <c r="AE57" s="56" t="s">
        <v>24</v>
      </c>
      <c r="AF57" s="58" t="s">
        <v>127</v>
      </c>
      <c r="AG57" s="59">
        <v>1</v>
      </c>
      <c r="AH57" s="58"/>
      <c r="AI57" s="57"/>
      <c r="AJ57" s="59">
        <v>2</v>
      </c>
    </row>
    <row r="58" spans="1:39" x14ac:dyDescent="0.25">
      <c r="AB58" s="55">
        <v>207</v>
      </c>
      <c r="AC58" s="56" t="s">
        <v>148</v>
      </c>
      <c r="AD58" s="57" t="s">
        <v>149</v>
      </c>
      <c r="AE58" s="56" t="s">
        <v>17</v>
      </c>
      <c r="AF58" s="58" t="s">
        <v>126</v>
      </c>
      <c r="AG58" s="96">
        <v>11</v>
      </c>
      <c r="AH58" s="58">
        <v>28.5</v>
      </c>
      <c r="AI58" s="60">
        <v>2.33</v>
      </c>
      <c r="AJ58" s="59">
        <v>1</v>
      </c>
      <c r="AM58" s="61" t="s">
        <v>25</v>
      </c>
    </row>
    <row r="59" spans="1:39" x14ac:dyDescent="0.2">
      <c r="AB59" s="55">
        <v>208</v>
      </c>
      <c r="AC59" s="56" t="s">
        <v>27</v>
      </c>
      <c r="AD59" s="57" t="s">
        <v>150</v>
      </c>
      <c r="AE59" s="56" t="s">
        <v>26</v>
      </c>
      <c r="AF59" s="58" t="s">
        <v>128</v>
      </c>
      <c r="AG59" s="96">
        <v>10</v>
      </c>
      <c r="AH59" s="58">
        <v>5550</v>
      </c>
      <c r="AI59" s="60">
        <v>0.01</v>
      </c>
      <c r="AJ59" s="59">
        <v>1</v>
      </c>
    </row>
    <row r="60" spans="1:39" x14ac:dyDescent="0.2">
      <c r="AB60" s="55">
        <v>209</v>
      </c>
      <c r="AC60" s="56" t="s">
        <v>151</v>
      </c>
      <c r="AD60" s="57" t="s">
        <v>152</v>
      </c>
      <c r="AE60" s="56" t="s">
        <v>17</v>
      </c>
      <c r="AF60" s="58" t="s">
        <v>126</v>
      </c>
      <c r="AG60" s="96">
        <v>5</v>
      </c>
      <c r="AH60" s="58">
        <v>2.8</v>
      </c>
      <c r="AI60" s="60">
        <v>8</v>
      </c>
      <c r="AJ60" s="59">
        <v>1</v>
      </c>
    </row>
    <row r="61" spans="1:39" x14ac:dyDescent="0.2">
      <c r="AB61" s="55">
        <v>210</v>
      </c>
      <c r="AC61" s="56" t="s">
        <v>153</v>
      </c>
      <c r="AD61" s="57" t="s">
        <v>154</v>
      </c>
      <c r="AE61" s="56" t="s">
        <v>17</v>
      </c>
      <c r="AF61" s="58" t="s">
        <v>126</v>
      </c>
      <c r="AG61" s="96">
        <v>9</v>
      </c>
      <c r="AH61" s="58">
        <v>400</v>
      </c>
      <c r="AI61" s="60">
        <v>0.11</v>
      </c>
      <c r="AJ61" s="59"/>
    </row>
    <row r="62" spans="1:39" x14ac:dyDescent="0.2">
      <c r="AB62" s="55">
        <v>241</v>
      </c>
      <c r="AC62" s="56" t="s">
        <v>28</v>
      </c>
      <c r="AD62" s="57" t="s">
        <v>155</v>
      </c>
      <c r="AE62" s="56" t="s">
        <v>29</v>
      </c>
      <c r="AF62" s="58" t="s">
        <v>129</v>
      </c>
      <c r="AG62" s="96">
        <v>13</v>
      </c>
      <c r="AH62" s="58">
        <v>55.5</v>
      </c>
      <c r="AI62" s="60">
        <v>1.5</v>
      </c>
      <c r="AJ62" s="59">
        <v>1</v>
      </c>
    </row>
    <row r="63" spans="1:39" x14ac:dyDescent="0.2">
      <c r="AB63" s="55">
        <v>244</v>
      </c>
      <c r="AC63" s="56" t="s">
        <v>30</v>
      </c>
      <c r="AD63" s="57" t="s">
        <v>156</v>
      </c>
      <c r="AE63" s="56" t="s">
        <v>26</v>
      </c>
      <c r="AF63" s="58" t="s">
        <v>128</v>
      </c>
      <c r="AG63" s="96">
        <v>6</v>
      </c>
      <c r="AH63" s="58">
        <v>1387.5</v>
      </c>
      <c r="AI63" s="60">
        <v>0.02</v>
      </c>
      <c r="AJ63" s="59">
        <v>1</v>
      </c>
    </row>
    <row r="64" spans="1:39" x14ac:dyDescent="0.2">
      <c r="AB64" s="55">
        <v>245</v>
      </c>
      <c r="AC64" s="56" t="s">
        <v>31</v>
      </c>
      <c r="AD64" s="57" t="s">
        <v>157</v>
      </c>
      <c r="AE64" s="56" t="s">
        <v>29</v>
      </c>
      <c r="AF64" s="58" t="s">
        <v>129</v>
      </c>
      <c r="AG64" s="96">
        <v>7</v>
      </c>
      <c r="AH64" s="58">
        <v>55.5</v>
      </c>
      <c r="AI64" s="60">
        <v>0.67</v>
      </c>
      <c r="AJ64" s="59">
        <v>1</v>
      </c>
    </row>
    <row r="65" spans="28:36" x14ac:dyDescent="0.2">
      <c r="AB65" s="55">
        <v>246</v>
      </c>
      <c r="AC65" s="56" t="s">
        <v>32</v>
      </c>
      <c r="AD65" s="57" t="s">
        <v>158</v>
      </c>
      <c r="AE65" s="56" t="s">
        <v>17</v>
      </c>
      <c r="AF65" s="58" t="s">
        <v>126</v>
      </c>
      <c r="AG65" s="96">
        <v>7</v>
      </c>
      <c r="AH65" s="58">
        <v>6.25</v>
      </c>
      <c r="AI65" s="60">
        <v>6</v>
      </c>
      <c r="AJ65" s="59">
        <v>1</v>
      </c>
    </row>
    <row r="66" spans="28:36" x14ac:dyDescent="0.2">
      <c r="AB66" s="55">
        <v>260</v>
      </c>
      <c r="AC66" s="56" t="s">
        <v>33</v>
      </c>
      <c r="AD66" s="57" t="s">
        <v>159</v>
      </c>
      <c r="AE66" s="56" t="s">
        <v>17</v>
      </c>
      <c r="AF66" s="58" t="s">
        <v>126</v>
      </c>
      <c r="AG66" s="96">
        <v>11</v>
      </c>
      <c r="AH66" s="58">
        <v>147</v>
      </c>
      <c r="AI66" s="60">
        <v>0.45</v>
      </c>
      <c r="AJ66" s="59">
        <v>1</v>
      </c>
    </row>
    <row r="67" spans="28:36" x14ac:dyDescent="0.2">
      <c r="AB67" s="55">
        <v>261</v>
      </c>
      <c r="AC67" s="56" t="s">
        <v>34</v>
      </c>
      <c r="AD67" s="57" t="s">
        <v>160</v>
      </c>
      <c r="AE67" s="56" t="s">
        <v>17</v>
      </c>
      <c r="AF67" s="58" t="s">
        <v>126</v>
      </c>
      <c r="AG67" s="96">
        <v>7</v>
      </c>
      <c r="AH67" s="58">
        <v>74</v>
      </c>
      <c r="AI67" s="60">
        <v>0.5</v>
      </c>
      <c r="AJ67" s="59">
        <v>1</v>
      </c>
    </row>
    <row r="68" spans="28:36" s="81" customFormat="1" x14ac:dyDescent="0.2">
      <c r="AB68" s="82">
        <v>262</v>
      </c>
      <c r="AC68" s="83" t="s">
        <v>35</v>
      </c>
      <c r="AD68" s="84" t="s">
        <v>161</v>
      </c>
      <c r="AE68" s="83" t="s">
        <v>66</v>
      </c>
      <c r="AF68" s="85" t="s">
        <v>130</v>
      </c>
      <c r="AG68" s="86">
        <v>6</v>
      </c>
      <c r="AH68" s="85">
        <v>3.5</v>
      </c>
      <c r="AI68" s="87">
        <v>8.8000000000000007</v>
      </c>
      <c r="AJ68" s="86">
        <v>1</v>
      </c>
    </row>
    <row r="69" spans="28:36" x14ac:dyDescent="0.2">
      <c r="AB69" s="55">
        <v>263</v>
      </c>
      <c r="AC69" s="56" t="s">
        <v>36</v>
      </c>
      <c r="AD69" s="57" t="s">
        <v>162</v>
      </c>
      <c r="AE69" s="83" t="s">
        <v>66</v>
      </c>
      <c r="AF69" s="58" t="s">
        <v>130</v>
      </c>
      <c r="AG69" s="59">
        <v>4</v>
      </c>
      <c r="AH69" s="58">
        <f>(3.8+5.5)/2</f>
        <v>4.6500000000000004</v>
      </c>
      <c r="AI69" s="60">
        <v>3.2</v>
      </c>
      <c r="AJ69" s="59">
        <v>1</v>
      </c>
    </row>
    <row r="70" spans="28:36" x14ac:dyDescent="0.2">
      <c r="AB70" s="55">
        <v>280</v>
      </c>
      <c r="AC70" s="56" t="s">
        <v>163</v>
      </c>
      <c r="AD70" s="57" t="s">
        <v>164</v>
      </c>
      <c r="AE70" s="56" t="s">
        <v>26</v>
      </c>
      <c r="AF70" s="58" t="s">
        <v>128</v>
      </c>
      <c r="AG70" s="96">
        <v>7</v>
      </c>
      <c r="AH70" s="58">
        <v>45.5</v>
      </c>
      <c r="AI70" s="60">
        <v>0.82</v>
      </c>
      <c r="AJ70" s="59"/>
    </row>
    <row r="71" spans="28:36" x14ac:dyDescent="0.2">
      <c r="AB71" s="55">
        <v>281</v>
      </c>
      <c r="AC71" s="56" t="s">
        <v>37</v>
      </c>
      <c r="AD71" s="57" t="s">
        <v>165</v>
      </c>
      <c r="AE71" s="56" t="s">
        <v>38</v>
      </c>
      <c r="AF71" s="58" t="s">
        <v>104</v>
      </c>
      <c r="AG71" s="96">
        <v>6</v>
      </c>
      <c r="AH71" s="58"/>
      <c r="AI71" s="60">
        <v>1</v>
      </c>
      <c r="AJ71" s="59">
        <v>1</v>
      </c>
    </row>
    <row r="72" spans="28:36" x14ac:dyDescent="0.2">
      <c r="AB72" s="55">
        <v>282</v>
      </c>
      <c r="AC72" s="56" t="s">
        <v>39</v>
      </c>
      <c r="AD72" s="57" t="s">
        <v>166</v>
      </c>
      <c r="AE72" s="56" t="s">
        <v>26</v>
      </c>
      <c r="AF72" s="58" t="s">
        <v>128</v>
      </c>
      <c r="AG72" s="96">
        <v>7</v>
      </c>
      <c r="AH72" s="58">
        <v>45.5</v>
      </c>
      <c r="AI72" s="60">
        <v>0.82</v>
      </c>
      <c r="AJ72" s="59">
        <v>1</v>
      </c>
    </row>
    <row r="73" spans="28:36" x14ac:dyDescent="0.2">
      <c r="AB73" s="55">
        <v>283</v>
      </c>
      <c r="AC73" s="56" t="s">
        <v>40</v>
      </c>
      <c r="AD73" s="57" t="s">
        <v>167</v>
      </c>
      <c r="AE73" s="56" t="s">
        <v>26</v>
      </c>
      <c r="AF73" s="58" t="s">
        <v>128</v>
      </c>
      <c r="AG73" s="96">
        <v>7</v>
      </c>
      <c r="AH73" s="58">
        <v>70</v>
      </c>
      <c r="AI73" s="60">
        <v>0.53</v>
      </c>
      <c r="AJ73" s="59">
        <v>1</v>
      </c>
    </row>
    <row r="74" spans="28:36" x14ac:dyDescent="0.2">
      <c r="AB74" s="55">
        <v>284</v>
      </c>
      <c r="AC74" s="56" t="s">
        <v>41</v>
      </c>
      <c r="AD74" s="57" t="s">
        <v>168</v>
      </c>
      <c r="AE74" s="56" t="s">
        <v>17</v>
      </c>
      <c r="AF74" s="58" t="s">
        <v>126</v>
      </c>
      <c r="AG74" s="59">
        <v>8</v>
      </c>
      <c r="AH74" s="58">
        <v>46.25</v>
      </c>
      <c r="AI74" s="60">
        <v>0.96</v>
      </c>
      <c r="AJ74" s="59">
        <v>1</v>
      </c>
    </row>
    <row r="75" spans="28:36" x14ac:dyDescent="0.2">
      <c r="AB75" s="55">
        <v>285</v>
      </c>
      <c r="AC75" s="56" t="s">
        <v>42</v>
      </c>
      <c r="AD75" s="57" t="s">
        <v>169</v>
      </c>
      <c r="AE75" s="56" t="s">
        <v>17</v>
      </c>
      <c r="AF75" s="58" t="s">
        <v>126</v>
      </c>
      <c r="AG75" s="96">
        <v>6</v>
      </c>
      <c r="AH75" s="58">
        <v>32.25</v>
      </c>
      <c r="AI75" s="60">
        <v>0.91</v>
      </c>
      <c r="AJ75" s="59">
        <v>1</v>
      </c>
    </row>
    <row r="76" spans="28:36" x14ac:dyDescent="0.2">
      <c r="AB76" s="55">
        <v>286</v>
      </c>
      <c r="AC76" s="56" t="s">
        <v>100</v>
      </c>
      <c r="AD76" s="57" t="s">
        <v>170</v>
      </c>
      <c r="AE76" s="56" t="s">
        <v>38</v>
      </c>
      <c r="AF76" s="58" t="s">
        <v>104</v>
      </c>
      <c r="AG76" s="96">
        <v>7</v>
      </c>
      <c r="AH76" s="58"/>
      <c r="AI76" s="60">
        <v>1</v>
      </c>
      <c r="AJ76" s="59">
        <v>1</v>
      </c>
    </row>
    <row r="77" spans="28:36" x14ac:dyDescent="0.2">
      <c r="AB77" s="55">
        <v>287</v>
      </c>
      <c r="AC77" s="56" t="s">
        <v>43</v>
      </c>
      <c r="AD77" s="57" t="s">
        <v>171</v>
      </c>
      <c r="AE77" s="56" t="s">
        <v>26</v>
      </c>
      <c r="AF77" s="58" t="s">
        <v>128</v>
      </c>
      <c r="AG77" s="96">
        <v>8</v>
      </c>
      <c r="AH77" s="58">
        <v>925</v>
      </c>
      <c r="AI77" s="60">
        <v>0.05</v>
      </c>
      <c r="AJ77" s="59">
        <v>1</v>
      </c>
    </row>
    <row r="78" spans="28:36" x14ac:dyDescent="0.2">
      <c r="AB78" s="55">
        <v>288</v>
      </c>
      <c r="AC78" s="56" t="s">
        <v>101</v>
      </c>
      <c r="AD78" s="57" t="s">
        <v>172</v>
      </c>
      <c r="AE78" s="56" t="s">
        <v>44</v>
      </c>
      <c r="AF78" s="58" t="s">
        <v>131</v>
      </c>
      <c r="AG78" s="96">
        <v>10</v>
      </c>
      <c r="AH78" s="58">
        <v>2.5</v>
      </c>
      <c r="AI78" s="60">
        <v>23.5</v>
      </c>
      <c r="AJ78" s="59">
        <v>1</v>
      </c>
    </row>
    <row r="79" spans="28:36" x14ac:dyDescent="0.2">
      <c r="AB79" s="62">
        <v>289</v>
      </c>
      <c r="AC79" s="62" t="s">
        <v>173</v>
      </c>
      <c r="AD79" s="57" t="s">
        <v>174</v>
      </c>
      <c r="AE79" s="56" t="s">
        <v>26</v>
      </c>
      <c r="AF79" s="58" t="s">
        <v>128</v>
      </c>
      <c r="AG79" s="96">
        <v>7</v>
      </c>
      <c r="AH79" s="58">
        <v>3700</v>
      </c>
      <c r="AI79" s="60">
        <v>0.01</v>
      </c>
      <c r="AJ79" s="59"/>
    </row>
    <row r="80" spans="28:36" x14ac:dyDescent="0.2">
      <c r="AB80" s="62">
        <v>290</v>
      </c>
      <c r="AC80" s="62" t="s">
        <v>175</v>
      </c>
      <c r="AD80" s="57" t="s">
        <v>176</v>
      </c>
      <c r="AE80" s="56" t="s">
        <v>26</v>
      </c>
      <c r="AF80" s="58" t="s">
        <v>128</v>
      </c>
      <c r="AG80" s="96">
        <v>7</v>
      </c>
      <c r="AH80" s="58">
        <v>22.5</v>
      </c>
      <c r="AI80" s="60">
        <v>1.64</v>
      </c>
      <c r="AJ80" s="59"/>
    </row>
    <row r="81" spans="9:36" x14ac:dyDescent="0.2">
      <c r="AB81" s="72">
        <v>291</v>
      </c>
      <c r="AC81" s="72" t="s">
        <v>274</v>
      </c>
      <c r="AD81" s="73" t="str">
        <f>_xlfn.CONCAT(AB81," - ",AC81)</f>
        <v>291 - Installation, Repair, or Removal of Short Span Structures</v>
      </c>
      <c r="AE81" s="70" t="s">
        <v>38</v>
      </c>
      <c r="AF81" s="74" t="s">
        <v>104</v>
      </c>
      <c r="AG81" s="71">
        <v>6</v>
      </c>
      <c r="AH81" s="74"/>
      <c r="AI81" s="75">
        <v>1</v>
      </c>
      <c r="AJ81" s="71"/>
    </row>
    <row r="82" spans="9:36" x14ac:dyDescent="0.2">
      <c r="AB82" s="55">
        <v>301</v>
      </c>
      <c r="AC82" s="56" t="s">
        <v>45</v>
      </c>
      <c r="AD82" s="57" t="s">
        <v>177</v>
      </c>
      <c r="AE82" s="56" t="s">
        <v>26</v>
      </c>
      <c r="AF82" s="58" t="s">
        <v>128</v>
      </c>
      <c r="AG82" s="96">
        <v>7</v>
      </c>
      <c r="AH82" s="58">
        <v>160.5</v>
      </c>
      <c r="AI82" s="60">
        <v>0.23</v>
      </c>
      <c r="AJ82" s="59">
        <v>1</v>
      </c>
    </row>
    <row r="83" spans="9:36" x14ac:dyDescent="0.2">
      <c r="AB83" s="55">
        <v>302</v>
      </c>
      <c r="AC83" s="56" t="s">
        <v>46</v>
      </c>
      <c r="AD83" s="57" t="s">
        <v>178</v>
      </c>
      <c r="AE83" s="56" t="s">
        <v>26</v>
      </c>
      <c r="AF83" s="58" t="s">
        <v>128</v>
      </c>
      <c r="AG83" s="96">
        <v>6</v>
      </c>
      <c r="AH83" s="58">
        <v>296</v>
      </c>
      <c r="AI83" s="60">
        <v>0.1</v>
      </c>
      <c r="AJ83" s="59">
        <v>1</v>
      </c>
    </row>
    <row r="84" spans="9:36" x14ac:dyDescent="0.2">
      <c r="AB84" s="55">
        <v>303</v>
      </c>
      <c r="AC84" s="56" t="s">
        <v>179</v>
      </c>
      <c r="AD84" s="57" t="s">
        <v>180</v>
      </c>
      <c r="AE84" s="56" t="s">
        <v>44</v>
      </c>
      <c r="AF84" s="58" t="s">
        <v>131</v>
      </c>
      <c r="AG84" s="96">
        <v>2</v>
      </c>
      <c r="AH84" s="58">
        <v>8.5</v>
      </c>
      <c r="AI84" s="60">
        <v>0.88</v>
      </c>
      <c r="AJ84" s="59">
        <v>1</v>
      </c>
    </row>
    <row r="85" spans="9:36" x14ac:dyDescent="0.2">
      <c r="AB85" s="55">
        <v>304</v>
      </c>
      <c r="AC85" s="56" t="s">
        <v>48</v>
      </c>
      <c r="AD85" s="57" t="s">
        <v>181</v>
      </c>
      <c r="AE85" s="56" t="s">
        <v>38</v>
      </c>
      <c r="AF85" s="58" t="s">
        <v>104</v>
      </c>
      <c r="AG85" s="96">
        <v>7</v>
      </c>
      <c r="AH85" s="58"/>
      <c r="AI85" s="60">
        <v>1</v>
      </c>
      <c r="AJ85" s="59">
        <v>1</v>
      </c>
    </row>
    <row r="86" spans="9:36" x14ac:dyDescent="0.2">
      <c r="AB86" s="55">
        <v>305</v>
      </c>
      <c r="AC86" s="56" t="s">
        <v>49</v>
      </c>
      <c r="AD86" s="57" t="s">
        <v>182</v>
      </c>
      <c r="AE86" s="56" t="s">
        <v>44</v>
      </c>
      <c r="AF86" s="58" t="s">
        <v>131</v>
      </c>
      <c r="AG86" s="96">
        <v>4</v>
      </c>
      <c r="AH86" s="58">
        <v>3.75</v>
      </c>
      <c r="AI86" s="60">
        <v>4</v>
      </c>
      <c r="AJ86" s="59">
        <v>1</v>
      </c>
    </row>
    <row r="87" spans="9:36" x14ac:dyDescent="0.2">
      <c r="AB87" s="55">
        <v>306</v>
      </c>
      <c r="AC87" s="56" t="s">
        <v>50</v>
      </c>
      <c r="AD87" s="57" t="s">
        <v>183</v>
      </c>
      <c r="AE87" s="56" t="s">
        <v>47</v>
      </c>
      <c r="AF87" s="58" t="s">
        <v>132</v>
      </c>
      <c r="AG87" s="96">
        <v>6</v>
      </c>
      <c r="AH87" s="58">
        <v>3.7</v>
      </c>
      <c r="AI87" s="60">
        <v>8</v>
      </c>
      <c r="AJ87" s="59">
        <v>1</v>
      </c>
    </row>
    <row r="88" spans="9:36" x14ac:dyDescent="0.2">
      <c r="AB88" s="55">
        <v>307</v>
      </c>
      <c r="AC88" s="56" t="s">
        <v>51</v>
      </c>
      <c r="AD88" s="57" t="s">
        <v>184</v>
      </c>
      <c r="AE88" s="56" t="s">
        <v>47</v>
      </c>
      <c r="AF88" s="58" t="s">
        <v>132</v>
      </c>
      <c r="AG88" s="59">
        <v>4</v>
      </c>
      <c r="AH88" s="58">
        <v>17</v>
      </c>
      <c r="AI88" s="60">
        <v>1.78</v>
      </c>
      <c r="AJ88" s="59">
        <v>1</v>
      </c>
    </row>
    <row r="89" spans="9:36" x14ac:dyDescent="0.2">
      <c r="AB89" s="55">
        <v>308</v>
      </c>
      <c r="AC89" s="56" t="s">
        <v>52</v>
      </c>
      <c r="AD89" s="57" t="s">
        <v>185</v>
      </c>
      <c r="AE89" s="56" t="s">
        <v>53</v>
      </c>
      <c r="AF89" s="58" t="s">
        <v>133</v>
      </c>
      <c r="AG89" s="59">
        <v>4</v>
      </c>
      <c r="AH89" s="58">
        <v>64.5</v>
      </c>
      <c r="AI89" s="60">
        <v>0.46</v>
      </c>
      <c r="AJ89" s="59">
        <v>1</v>
      </c>
    </row>
    <row r="90" spans="9:36" x14ac:dyDescent="0.2">
      <c r="AB90" s="55">
        <v>309</v>
      </c>
      <c r="AC90" s="56" t="s">
        <v>54</v>
      </c>
      <c r="AD90" s="57" t="s">
        <v>186</v>
      </c>
      <c r="AE90" s="56" t="s">
        <v>38</v>
      </c>
      <c r="AF90" s="58" t="s">
        <v>104</v>
      </c>
      <c r="AG90" s="96">
        <v>2</v>
      </c>
      <c r="AH90" s="58"/>
      <c r="AI90" s="60">
        <v>1</v>
      </c>
      <c r="AJ90" s="59">
        <v>3</v>
      </c>
    </row>
    <row r="91" spans="9:36" s="81" customFormat="1" x14ac:dyDescent="0.2">
      <c r="AB91" s="82">
        <v>310</v>
      </c>
      <c r="AC91" s="83" t="s">
        <v>102</v>
      </c>
      <c r="AD91" s="84" t="s">
        <v>187</v>
      </c>
      <c r="AE91" s="83" t="s">
        <v>70</v>
      </c>
      <c r="AF91" s="85" t="s">
        <v>134</v>
      </c>
      <c r="AG91" s="86">
        <v>2</v>
      </c>
      <c r="AH91" s="85">
        <f>(12+18)/2</f>
        <v>15</v>
      </c>
      <c r="AI91" s="87">
        <v>1</v>
      </c>
      <c r="AJ91" s="86">
        <v>1</v>
      </c>
    </row>
    <row r="92" spans="9:36" x14ac:dyDescent="0.2">
      <c r="I92" s="63" t="s">
        <v>269</v>
      </c>
      <c r="AB92" s="55">
        <v>312</v>
      </c>
      <c r="AC92" s="56" t="s">
        <v>55</v>
      </c>
      <c r="AD92" s="57" t="s">
        <v>188</v>
      </c>
      <c r="AE92" s="56" t="s">
        <v>38</v>
      </c>
      <c r="AF92" s="58" t="s">
        <v>104</v>
      </c>
      <c r="AG92" s="59">
        <v>2</v>
      </c>
      <c r="AH92" s="58"/>
      <c r="AI92" s="60">
        <v>1</v>
      </c>
      <c r="AJ92" s="59">
        <v>1</v>
      </c>
    </row>
    <row r="93" spans="9:36" x14ac:dyDescent="0.2">
      <c r="AB93" s="55">
        <v>313</v>
      </c>
      <c r="AC93" s="56" t="s">
        <v>56</v>
      </c>
      <c r="AD93" s="57" t="s">
        <v>189</v>
      </c>
      <c r="AE93" s="56" t="s">
        <v>24</v>
      </c>
      <c r="AF93" s="58" t="s">
        <v>127</v>
      </c>
      <c r="AG93" s="96">
        <v>1</v>
      </c>
      <c r="AH93" s="58"/>
      <c r="AI93" s="57"/>
      <c r="AJ93" s="59">
        <v>2</v>
      </c>
    </row>
    <row r="94" spans="9:36" x14ac:dyDescent="0.2">
      <c r="AB94" s="55">
        <v>314</v>
      </c>
      <c r="AC94" s="56" t="s">
        <v>57</v>
      </c>
      <c r="AD94" s="57" t="s">
        <v>190</v>
      </c>
      <c r="AE94" s="56" t="s">
        <v>38</v>
      </c>
      <c r="AF94" s="58" t="s">
        <v>104</v>
      </c>
      <c r="AG94" s="96">
        <v>1</v>
      </c>
      <c r="AH94" s="58"/>
      <c r="AI94" s="60">
        <v>1</v>
      </c>
      <c r="AJ94" s="59">
        <v>3</v>
      </c>
    </row>
    <row r="95" spans="9:36" s="81" customFormat="1" x14ac:dyDescent="0.2">
      <c r="AB95" s="82">
        <v>315</v>
      </c>
      <c r="AC95" s="83" t="s">
        <v>58</v>
      </c>
      <c r="AD95" s="84" t="s">
        <v>191</v>
      </c>
      <c r="AE95" s="83" t="s">
        <v>70</v>
      </c>
      <c r="AF95" s="85" t="s">
        <v>134</v>
      </c>
      <c r="AG95" s="86">
        <v>2</v>
      </c>
      <c r="AH95" s="85">
        <f>(12+18)/2</f>
        <v>15</v>
      </c>
      <c r="AI95" s="87">
        <v>1</v>
      </c>
      <c r="AJ95" s="86">
        <v>1</v>
      </c>
    </row>
    <row r="96" spans="9:36" x14ac:dyDescent="0.2">
      <c r="AB96" s="55">
        <v>316</v>
      </c>
      <c r="AC96" s="56" t="s">
        <v>59</v>
      </c>
      <c r="AD96" s="57" t="s">
        <v>192</v>
      </c>
      <c r="AE96" s="56" t="s">
        <v>38</v>
      </c>
      <c r="AF96" s="58" t="s">
        <v>104</v>
      </c>
      <c r="AG96" s="96">
        <v>4</v>
      </c>
      <c r="AH96" s="58"/>
      <c r="AI96" s="60">
        <v>1</v>
      </c>
      <c r="AJ96" s="59">
        <v>1</v>
      </c>
    </row>
    <row r="97" spans="28:36" x14ac:dyDescent="0.2">
      <c r="AB97" s="55">
        <v>317</v>
      </c>
      <c r="AC97" s="56" t="s">
        <v>60</v>
      </c>
      <c r="AD97" s="57" t="s">
        <v>193</v>
      </c>
      <c r="AE97" s="56" t="s">
        <v>47</v>
      </c>
      <c r="AF97" s="58" t="s">
        <v>132</v>
      </c>
      <c r="AG97" s="96">
        <v>4</v>
      </c>
      <c r="AH97" s="58">
        <v>23.15</v>
      </c>
      <c r="AI97" s="60">
        <v>0.32</v>
      </c>
      <c r="AJ97" s="59">
        <v>1</v>
      </c>
    </row>
    <row r="98" spans="28:36" x14ac:dyDescent="0.2">
      <c r="AB98" s="57">
        <v>318</v>
      </c>
      <c r="AC98" s="56" t="s">
        <v>270</v>
      </c>
      <c r="AD98" s="57" t="s">
        <v>271</v>
      </c>
      <c r="AE98" s="56" t="s">
        <v>47</v>
      </c>
      <c r="AF98" s="58" t="s">
        <v>132</v>
      </c>
      <c r="AG98" s="96">
        <v>7</v>
      </c>
      <c r="AH98" s="58">
        <v>0.2</v>
      </c>
      <c r="AI98" s="60">
        <v>207.41</v>
      </c>
      <c r="AJ98" s="59"/>
    </row>
    <row r="99" spans="28:36" x14ac:dyDescent="0.2">
      <c r="AB99" s="69">
        <v>319</v>
      </c>
      <c r="AC99" s="70" t="s">
        <v>275</v>
      </c>
      <c r="AD99" s="70" t="s">
        <v>276</v>
      </c>
      <c r="AE99" s="70" t="s">
        <v>70</v>
      </c>
      <c r="AF99" s="74" t="s">
        <v>134</v>
      </c>
      <c r="AG99" s="76">
        <v>7</v>
      </c>
      <c r="AH99" s="77">
        <f>13/2</f>
        <v>6.5</v>
      </c>
      <c r="AI99" s="78">
        <v>10</v>
      </c>
      <c r="AJ99" s="76"/>
    </row>
    <row r="100" spans="28:36" x14ac:dyDescent="0.2">
      <c r="AB100" s="62">
        <v>340</v>
      </c>
      <c r="AC100" s="62" t="s">
        <v>312</v>
      </c>
      <c r="AD100" s="57" t="s">
        <v>313</v>
      </c>
      <c r="AE100" s="56" t="s">
        <v>22</v>
      </c>
      <c r="AF100" s="58" t="s">
        <v>311</v>
      </c>
      <c r="AG100" s="59">
        <v>2</v>
      </c>
      <c r="AH100" s="58">
        <v>6250</v>
      </c>
      <c r="AI100" s="64">
        <v>1.5E-3</v>
      </c>
      <c r="AJ100" s="59"/>
    </row>
    <row r="101" spans="28:36" x14ac:dyDescent="0.2">
      <c r="AB101" s="55">
        <v>341</v>
      </c>
      <c r="AC101" s="56" t="s">
        <v>61</v>
      </c>
      <c r="AD101" s="57" t="s">
        <v>194</v>
      </c>
      <c r="AE101" s="56" t="s">
        <v>17</v>
      </c>
      <c r="AF101" s="58" t="s">
        <v>126</v>
      </c>
      <c r="AG101" s="59">
        <v>1</v>
      </c>
      <c r="AH101" s="58">
        <v>23.25</v>
      </c>
      <c r="AI101" s="60">
        <v>0.32</v>
      </c>
      <c r="AJ101" s="59">
        <v>1</v>
      </c>
    </row>
    <row r="102" spans="28:36" s="81" customFormat="1" x14ac:dyDescent="0.2">
      <c r="AB102" s="82">
        <v>342</v>
      </c>
      <c r="AC102" s="83" t="s">
        <v>62</v>
      </c>
      <c r="AD102" s="84" t="s">
        <v>195</v>
      </c>
      <c r="AE102" s="83" t="s">
        <v>277</v>
      </c>
      <c r="AF102" s="85" t="s">
        <v>278</v>
      </c>
      <c r="AG102" s="86">
        <v>1</v>
      </c>
      <c r="AH102" s="85">
        <f>(120+200)/2</f>
        <v>160</v>
      </c>
      <c r="AI102" s="87">
        <v>20</v>
      </c>
      <c r="AJ102" s="86">
        <v>1</v>
      </c>
    </row>
    <row r="103" spans="28:36" x14ac:dyDescent="0.2">
      <c r="AB103" s="55">
        <v>343</v>
      </c>
      <c r="AC103" s="56" t="s">
        <v>63</v>
      </c>
      <c r="AD103" s="57" t="s">
        <v>196</v>
      </c>
      <c r="AE103" s="56" t="s">
        <v>26</v>
      </c>
      <c r="AF103" s="58" t="s">
        <v>128</v>
      </c>
      <c r="AG103" s="59">
        <v>5</v>
      </c>
      <c r="AH103" s="58">
        <v>925</v>
      </c>
      <c r="AI103" s="60">
        <v>0.04</v>
      </c>
      <c r="AJ103" s="59">
        <v>1</v>
      </c>
    </row>
    <row r="104" spans="28:36" x14ac:dyDescent="0.2">
      <c r="AB104" s="55">
        <v>344</v>
      </c>
      <c r="AC104" s="56" t="s">
        <v>197</v>
      </c>
      <c r="AD104" s="57" t="s">
        <v>198</v>
      </c>
      <c r="AE104" s="56" t="s">
        <v>38</v>
      </c>
      <c r="AF104" s="58" t="s">
        <v>104</v>
      </c>
      <c r="AG104" s="96">
        <v>6</v>
      </c>
      <c r="AH104" s="58"/>
      <c r="AI104" s="60">
        <v>1</v>
      </c>
      <c r="AJ104" s="59">
        <v>1</v>
      </c>
    </row>
    <row r="105" spans="28:36" x14ac:dyDescent="0.2">
      <c r="AB105" s="55">
        <v>345</v>
      </c>
      <c r="AC105" s="56" t="s">
        <v>64</v>
      </c>
      <c r="AD105" s="57" t="s">
        <v>199</v>
      </c>
      <c r="AE105" s="56" t="s">
        <v>38</v>
      </c>
      <c r="AF105" s="58" t="s">
        <v>104</v>
      </c>
      <c r="AG105" s="96">
        <v>2</v>
      </c>
      <c r="AH105" s="58"/>
      <c r="AI105" s="60">
        <v>1</v>
      </c>
      <c r="AJ105" s="59">
        <v>3</v>
      </c>
    </row>
    <row r="106" spans="28:36" x14ac:dyDescent="0.2">
      <c r="AB106" s="55">
        <v>361</v>
      </c>
      <c r="AC106" s="56" t="s">
        <v>65</v>
      </c>
      <c r="AD106" s="57" t="s">
        <v>200</v>
      </c>
      <c r="AE106" s="56" t="s">
        <v>66</v>
      </c>
      <c r="AF106" s="58" t="s">
        <v>130</v>
      </c>
      <c r="AG106" s="59">
        <v>3</v>
      </c>
      <c r="AH106" s="58">
        <v>7.4</v>
      </c>
      <c r="AI106" s="60">
        <v>3</v>
      </c>
      <c r="AJ106" s="59">
        <v>1</v>
      </c>
    </row>
    <row r="107" spans="28:36" x14ac:dyDescent="0.2">
      <c r="AB107" s="69">
        <v>362</v>
      </c>
      <c r="AC107" s="70" t="s">
        <v>279</v>
      </c>
      <c r="AD107" s="73" t="s">
        <v>280</v>
      </c>
      <c r="AE107" s="70" t="s">
        <v>38</v>
      </c>
      <c r="AF107" s="74" t="s">
        <v>104</v>
      </c>
      <c r="AG107" s="97">
        <v>6</v>
      </c>
      <c r="AH107" s="74"/>
      <c r="AI107" s="75">
        <v>1</v>
      </c>
      <c r="AJ107" s="71"/>
    </row>
    <row r="108" spans="28:36" x14ac:dyDescent="0.2">
      <c r="AB108" s="55">
        <v>363</v>
      </c>
      <c r="AC108" s="56" t="s">
        <v>67</v>
      </c>
      <c r="AD108" s="57" t="s">
        <v>201</v>
      </c>
      <c r="AE108" s="56" t="s">
        <v>38</v>
      </c>
      <c r="AF108" s="58" t="s">
        <v>104</v>
      </c>
      <c r="AG108" s="96">
        <v>5</v>
      </c>
      <c r="AH108" s="58"/>
      <c r="AI108" s="60">
        <v>1</v>
      </c>
      <c r="AJ108" s="59">
        <v>1</v>
      </c>
    </row>
    <row r="109" spans="28:36" x14ac:dyDescent="0.2">
      <c r="AB109" s="55">
        <v>364</v>
      </c>
      <c r="AC109" s="56" t="s">
        <v>68</v>
      </c>
      <c r="AD109" s="57" t="s">
        <v>202</v>
      </c>
      <c r="AE109" s="56" t="s">
        <v>38</v>
      </c>
      <c r="AF109" s="58" t="s">
        <v>104</v>
      </c>
      <c r="AG109" s="96">
        <v>5</v>
      </c>
      <c r="AH109" s="58"/>
      <c r="AI109" s="60">
        <v>1</v>
      </c>
      <c r="AJ109" s="59">
        <v>1</v>
      </c>
    </row>
    <row r="110" spans="28:36" x14ac:dyDescent="0.2">
      <c r="AB110" s="69">
        <v>365</v>
      </c>
      <c r="AC110" s="70" t="s">
        <v>281</v>
      </c>
      <c r="AD110" s="73" t="s">
        <v>282</v>
      </c>
      <c r="AE110" s="70" t="s">
        <v>38</v>
      </c>
      <c r="AF110" s="74" t="s">
        <v>104</v>
      </c>
      <c r="AG110" s="71">
        <v>4</v>
      </c>
      <c r="AH110" s="74"/>
      <c r="AI110" s="75">
        <v>1</v>
      </c>
      <c r="AJ110" s="71">
        <v>1</v>
      </c>
    </row>
    <row r="111" spans="28:36" x14ac:dyDescent="0.2">
      <c r="AB111" s="55">
        <v>366</v>
      </c>
      <c r="AC111" s="56" t="s">
        <v>69</v>
      </c>
      <c r="AD111" s="57" t="s">
        <v>203</v>
      </c>
      <c r="AE111" s="56" t="s">
        <v>70</v>
      </c>
      <c r="AF111" s="58" t="s">
        <v>134</v>
      </c>
      <c r="AG111" s="96">
        <v>7</v>
      </c>
      <c r="AH111" s="105"/>
      <c r="AI111" s="106">
        <v>1</v>
      </c>
      <c r="AJ111" s="59">
        <v>1</v>
      </c>
    </row>
    <row r="112" spans="28:36" x14ac:dyDescent="0.2">
      <c r="AB112" s="69">
        <v>368</v>
      </c>
      <c r="AC112" s="70" t="s">
        <v>283</v>
      </c>
      <c r="AD112" s="73" t="s">
        <v>284</v>
      </c>
      <c r="AE112" s="70" t="s">
        <v>66</v>
      </c>
      <c r="AF112" s="74" t="s">
        <v>130</v>
      </c>
      <c r="AG112" s="71">
        <v>8</v>
      </c>
      <c r="AH112" s="74">
        <v>34.25</v>
      </c>
      <c r="AI112" s="75">
        <v>1.3</v>
      </c>
      <c r="AJ112" s="71">
        <v>1</v>
      </c>
    </row>
    <row r="113" spans="28:36" x14ac:dyDescent="0.2">
      <c r="AB113" s="69">
        <v>369</v>
      </c>
      <c r="AC113" s="70" t="s">
        <v>285</v>
      </c>
      <c r="AD113" s="73" t="s">
        <v>286</v>
      </c>
      <c r="AE113" s="98" t="s">
        <v>38</v>
      </c>
      <c r="AF113" s="99" t="s">
        <v>104</v>
      </c>
      <c r="AG113" s="76">
        <v>4</v>
      </c>
      <c r="AH113" s="77"/>
      <c r="AI113" s="78">
        <v>1</v>
      </c>
      <c r="AJ113" s="76">
        <v>1</v>
      </c>
    </row>
    <row r="114" spans="28:36" x14ac:dyDescent="0.2">
      <c r="AB114" s="69">
        <v>370</v>
      </c>
      <c r="AC114" s="70" t="s">
        <v>287</v>
      </c>
      <c r="AD114" s="70" t="s">
        <v>288</v>
      </c>
      <c r="AE114" s="79" t="s">
        <v>38</v>
      </c>
      <c r="AF114" s="77" t="s">
        <v>104</v>
      </c>
      <c r="AG114" s="76">
        <v>4</v>
      </c>
      <c r="AH114" s="77"/>
      <c r="AI114" s="78">
        <v>1</v>
      </c>
      <c r="AJ114" s="76"/>
    </row>
    <row r="115" spans="28:36" s="100" customFormat="1" x14ac:dyDescent="0.2">
      <c r="AB115" s="101">
        <v>380</v>
      </c>
      <c r="AC115" s="98" t="s">
        <v>314</v>
      </c>
      <c r="AD115" s="98" t="s">
        <v>315</v>
      </c>
      <c r="AE115" s="98" t="s">
        <v>38</v>
      </c>
      <c r="AF115" s="99" t="s">
        <v>104</v>
      </c>
      <c r="AG115" s="97">
        <v>6</v>
      </c>
      <c r="AH115" s="99"/>
      <c r="AI115" s="102">
        <v>1</v>
      </c>
      <c r="AJ115" s="97"/>
    </row>
    <row r="116" spans="28:36" x14ac:dyDescent="0.2">
      <c r="AB116" s="55">
        <v>381</v>
      </c>
      <c r="AC116" s="56" t="s">
        <v>205</v>
      </c>
      <c r="AD116" s="57" t="s">
        <v>206</v>
      </c>
      <c r="AE116" s="56" t="s">
        <v>38</v>
      </c>
      <c r="AF116" s="58" t="s">
        <v>104</v>
      </c>
      <c r="AG116" s="96">
        <v>4</v>
      </c>
      <c r="AH116" s="58"/>
      <c r="AI116" s="60">
        <v>1</v>
      </c>
      <c r="AJ116" s="59">
        <v>3</v>
      </c>
    </row>
    <row r="117" spans="28:36" x14ac:dyDescent="0.2">
      <c r="AB117" s="55">
        <v>382</v>
      </c>
      <c r="AC117" s="56" t="s">
        <v>72</v>
      </c>
      <c r="AD117" s="57" t="s">
        <v>207</v>
      </c>
      <c r="AE117" s="56" t="s">
        <v>38</v>
      </c>
      <c r="AF117" s="58" t="s">
        <v>104</v>
      </c>
      <c r="AG117" s="96">
        <v>3</v>
      </c>
      <c r="AH117" s="58"/>
      <c r="AI117" s="60">
        <v>1</v>
      </c>
      <c r="AJ117" s="59">
        <v>1</v>
      </c>
    </row>
    <row r="118" spans="28:36" x14ac:dyDescent="0.2">
      <c r="AB118" s="69">
        <v>383</v>
      </c>
      <c r="AC118" s="70" t="s">
        <v>289</v>
      </c>
      <c r="AD118" s="73" t="s">
        <v>290</v>
      </c>
      <c r="AE118" s="79" t="s">
        <v>38</v>
      </c>
      <c r="AF118" s="77" t="s">
        <v>104</v>
      </c>
      <c r="AG118" s="76">
        <v>4</v>
      </c>
      <c r="AH118" s="77"/>
      <c r="AI118" s="78">
        <v>1</v>
      </c>
      <c r="AJ118" s="76">
        <v>1</v>
      </c>
    </row>
    <row r="119" spans="28:36" s="81" customFormat="1" x14ac:dyDescent="0.2">
      <c r="AB119" s="82">
        <v>384</v>
      </c>
      <c r="AC119" s="83" t="s">
        <v>73</v>
      </c>
      <c r="AD119" s="84" t="s">
        <v>208</v>
      </c>
      <c r="AE119" s="83" t="s">
        <v>291</v>
      </c>
      <c r="AF119" s="85" t="s">
        <v>129</v>
      </c>
      <c r="AG119" s="90">
        <v>7</v>
      </c>
      <c r="AH119" s="91">
        <v>200</v>
      </c>
      <c r="AI119" s="92">
        <v>0.2</v>
      </c>
      <c r="AJ119" s="90">
        <v>1</v>
      </c>
    </row>
    <row r="120" spans="28:36" x14ac:dyDescent="0.2">
      <c r="AB120" s="55">
        <v>385</v>
      </c>
      <c r="AC120" s="56" t="s">
        <v>74</v>
      </c>
      <c r="AD120" s="57" t="s">
        <v>209</v>
      </c>
      <c r="AE120" s="56" t="s">
        <v>38</v>
      </c>
      <c r="AF120" s="58" t="s">
        <v>104</v>
      </c>
      <c r="AG120" s="96">
        <v>7</v>
      </c>
      <c r="AH120" s="58"/>
      <c r="AI120" s="60">
        <v>1</v>
      </c>
      <c r="AJ120" s="59">
        <v>1</v>
      </c>
    </row>
    <row r="121" spans="28:36" s="81" customFormat="1" x14ac:dyDescent="0.2">
      <c r="AB121" s="82">
        <v>386</v>
      </c>
      <c r="AC121" s="83" t="s">
        <v>79</v>
      </c>
      <c r="AD121" s="84" t="s">
        <v>210</v>
      </c>
      <c r="AE121" s="83" t="s">
        <v>292</v>
      </c>
      <c r="AF121" s="85" t="s">
        <v>293</v>
      </c>
      <c r="AG121" s="90">
        <v>7</v>
      </c>
      <c r="AH121" s="91">
        <v>3.5</v>
      </c>
      <c r="AI121" s="92">
        <v>13.33</v>
      </c>
      <c r="AJ121" s="90">
        <v>1</v>
      </c>
    </row>
    <row r="122" spans="28:36" s="81" customFormat="1" x14ac:dyDescent="0.2">
      <c r="AB122" s="82">
        <v>387</v>
      </c>
      <c r="AC122" s="83" t="s">
        <v>75</v>
      </c>
      <c r="AD122" s="84" t="s">
        <v>211</v>
      </c>
      <c r="AE122" s="83" t="s">
        <v>291</v>
      </c>
      <c r="AF122" s="85" t="s">
        <v>129</v>
      </c>
      <c r="AG122" s="90">
        <v>7</v>
      </c>
      <c r="AH122" s="91">
        <v>750</v>
      </c>
      <c r="AI122" s="93">
        <v>6.7000000000000004E-2</v>
      </c>
      <c r="AJ122" s="90">
        <v>1</v>
      </c>
    </row>
    <row r="123" spans="28:36" s="81" customFormat="1" x14ac:dyDescent="0.2">
      <c r="AB123" s="82">
        <v>388</v>
      </c>
      <c r="AC123" s="83" t="s">
        <v>294</v>
      </c>
      <c r="AD123" s="84" t="s">
        <v>295</v>
      </c>
      <c r="AE123" s="83" t="s">
        <v>291</v>
      </c>
      <c r="AF123" s="85" t="s">
        <v>129</v>
      </c>
      <c r="AG123" s="90">
        <v>6</v>
      </c>
      <c r="AH123" s="91">
        <f>750/2</f>
        <v>375</v>
      </c>
      <c r="AI123" s="92">
        <v>0.13</v>
      </c>
      <c r="AJ123" s="90">
        <v>1</v>
      </c>
    </row>
    <row r="124" spans="28:36" x14ac:dyDescent="0.2">
      <c r="AB124" s="55">
        <v>389</v>
      </c>
      <c r="AC124" s="56" t="s">
        <v>76</v>
      </c>
      <c r="AD124" s="57" t="s">
        <v>212</v>
      </c>
      <c r="AE124" s="56" t="s">
        <v>38</v>
      </c>
      <c r="AF124" s="58" t="s">
        <v>104</v>
      </c>
      <c r="AG124" s="96">
        <v>7</v>
      </c>
      <c r="AH124" s="58"/>
      <c r="AI124" s="60">
        <v>1</v>
      </c>
      <c r="AJ124" s="59">
        <v>1</v>
      </c>
    </row>
    <row r="125" spans="28:36" x14ac:dyDescent="0.2">
      <c r="AB125" s="55">
        <v>390</v>
      </c>
      <c r="AC125" s="56" t="s">
        <v>77</v>
      </c>
      <c r="AD125" s="57" t="s">
        <v>213</v>
      </c>
      <c r="AE125" s="56" t="s">
        <v>38</v>
      </c>
      <c r="AF125" s="58" t="s">
        <v>104</v>
      </c>
      <c r="AG125" s="96">
        <v>5</v>
      </c>
      <c r="AH125" s="58"/>
      <c r="AI125" s="60">
        <v>1</v>
      </c>
      <c r="AJ125" s="59">
        <v>1</v>
      </c>
    </row>
    <row r="126" spans="28:36" s="81" customFormat="1" x14ac:dyDescent="0.2">
      <c r="AB126" s="82">
        <v>391</v>
      </c>
      <c r="AC126" s="83" t="s">
        <v>78</v>
      </c>
      <c r="AD126" s="84" t="s">
        <v>214</v>
      </c>
      <c r="AE126" s="83" t="s">
        <v>17</v>
      </c>
      <c r="AF126" s="85" t="s">
        <v>126</v>
      </c>
      <c r="AG126" s="90">
        <v>6</v>
      </c>
      <c r="AH126" s="91">
        <f>(26+38.5)/2</f>
        <v>32.25</v>
      </c>
      <c r="AI126" s="92">
        <v>0.91</v>
      </c>
      <c r="AJ126" s="90">
        <v>1</v>
      </c>
    </row>
    <row r="127" spans="28:36" s="81" customFormat="1" x14ac:dyDescent="0.2">
      <c r="AB127" s="82">
        <v>392</v>
      </c>
      <c r="AC127" s="83" t="s">
        <v>215</v>
      </c>
      <c r="AD127" s="84" t="s">
        <v>216</v>
      </c>
      <c r="AE127" s="83" t="s">
        <v>291</v>
      </c>
      <c r="AF127" s="85" t="s">
        <v>129</v>
      </c>
      <c r="AG127" s="90">
        <v>7</v>
      </c>
      <c r="AH127" s="91">
        <v>50</v>
      </c>
      <c r="AI127" s="92">
        <v>0.89</v>
      </c>
      <c r="AJ127" s="90"/>
    </row>
    <row r="128" spans="28:36" s="81" customFormat="1" x14ac:dyDescent="0.2">
      <c r="AB128" s="82">
        <v>393</v>
      </c>
      <c r="AC128" s="83" t="s">
        <v>217</v>
      </c>
      <c r="AD128" s="84" t="s">
        <v>218</v>
      </c>
      <c r="AE128" s="83" t="s">
        <v>291</v>
      </c>
      <c r="AF128" s="85" t="s">
        <v>129</v>
      </c>
      <c r="AG128" s="90">
        <v>7</v>
      </c>
      <c r="AH128" s="91">
        <f>(75+125)/2</f>
        <v>100</v>
      </c>
      <c r="AI128" s="92">
        <v>0.44</v>
      </c>
      <c r="AJ128" s="90"/>
    </row>
    <row r="129" spans="28:36" x14ac:dyDescent="0.2">
      <c r="AB129" s="55">
        <v>394</v>
      </c>
      <c r="AC129" s="56" t="s">
        <v>219</v>
      </c>
      <c r="AD129" s="57" t="s">
        <v>220</v>
      </c>
      <c r="AE129" s="56" t="s">
        <v>38</v>
      </c>
      <c r="AF129" s="58" t="s">
        <v>104</v>
      </c>
      <c r="AG129" s="96">
        <v>4</v>
      </c>
      <c r="AH129" s="58"/>
      <c r="AI129" s="60">
        <v>1</v>
      </c>
      <c r="AJ129" s="59"/>
    </row>
    <row r="130" spans="28:36" x14ac:dyDescent="0.2">
      <c r="AB130" s="55">
        <v>395</v>
      </c>
      <c r="AC130" s="56" t="s">
        <v>221</v>
      </c>
      <c r="AD130" s="57" t="s">
        <v>222</v>
      </c>
      <c r="AE130" s="56" t="s">
        <v>38</v>
      </c>
      <c r="AF130" s="58" t="s">
        <v>104</v>
      </c>
      <c r="AG130" s="96">
        <v>6</v>
      </c>
      <c r="AH130" s="58"/>
      <c r="AI130" s="60">
        <v>1</v>
      </c>
      <c r="AJ130" s="59"/>
    </row>
    <row r="131" spans="28:36" s="81" customFormat="1" x14ac:dyDescent="0.2">
      <c r="AB131" s="82">
        <v>396</v>
      </c>
      <c r="AC131" s="83" t="s">
        <v>223</v>
      </c>
      <c r="AD131" s="84" t="s">
        <v>224</v>
      </c>
      <c r="AE131" s="83" t="s">
        <v>88</v>
      </c>
      <c r="AF131" s="85" t="s">
        <v>135</v>
      </c>
      <c r="AG131" s="90">
        <v>7</v>
      </c>
      <c r="AH131" s="91">
        <f>(3.8+5.5)/2</f>
        <v>4.6500000000000004</v>
      </c>
      <c r="AI131" s="92">
        <v>8</v>
      </c>
      <c r="AJ131" s="90"/>
    </row>
    <row r="132" spans="28:36" s="81" customFormat="1" x14ac:dyDescent="0.2">
      <c r="AB132" s="82">
        <v>397</v>
      </c>
      <c r="AC132" s="83" t="s">
        <v>225</v>
      </c>
      <c r="AD132" s="84" t="s">
        <v>226</v>
      </c>
      <c r="AE132" s="83" t="s">
        <v>291</v>
      </c>
      <c r="AF132" s="85" t="s">
        <v>129</v>
      </c>
      <c r="AG132" s="90">
        <v>7</v>
      </c>
      <c r="AH132" s="91">
        <f>(45+66)/2</f>
        <v>55.5</v>
      </c>
      <c r="AI132" s="92">
        <v>0.67</v>
      </c>
      <c r="AJ132" s="90"/>
    </row>
    <row r="133" spans="28:36" x14ac:dyDescent="0.2">
      <c r="AB133" s="55">
        <v>398</v>
      </c>
      <c r="AC133" s="56" t="s">
        <v>296</v>
      </c>
      <c r="AD133" s="57" t="s">
        <v>297</v>
      </c>
      <c r="AE133" s="56" t="s">
        <v>38</v>
      </c>
      <c r="AF133" s="58" t="s">
        <v>104</v>
      </c>
      <c r="AG133" s="96">
        <v>3</v>
      </c>
      <c r="AH133" s="58"/>
      <c r="AI133" s="60">
        <v>1</v>
      </c>
      <c r="AJ133" s="59"/>
    </row>
    <row r="134" spans="28:36" s="81" customFormat="1" x14ac:dyDescent="0.2">
      <c r="AB134" s="82">
        <v>399</v>
      </c>
      <c r="AC134" s="83" t="s">
        <v>299</v>
      </c>
      <c r="AD134" s="84" t="s">
        <v>298</v>
      </c>
      <c r="AE134" s="83" t="s">
        <v>291</v>
      </c>
      <c r="AF134" s="85" t="s">
        <v>129</v>
      </c>
      <c r="AG134" s="90">
        <v>7</v>
      </c>
      <c r="AH134" s="91">
        <f>350/2</f>
        <v>175</v>
      </c>
      <c r="AI134" s="92">
        <v>3.25</v>
      </c>
      <c r="AJ134" s="90"/>
    </row>
    <row r="135" spans="28:36" x14ac:dyDescent="0.2">
      <c r="AB135" s="55">
        <v>401</v>
      </c>
      <c r="AC135" s="56" t="s">
        <v>137</v>
      </c>
      <c r="AD135" s="57" t="s">
        <v>136</v>
      </c>
      <c r="AE135" s="56" t="s">
        <v>227</v>
      </c>
      <c r="AF135" s="58" t="s">
        <v>228</v>
      </c>
      <c r="AG135" s="96">
        <v>6</v>
      </c>
      <c r="AH135" s="58">
        <v>167</v>
      </c>
      <c r="AI135" s="60">
        <v>0.02</v>
      </c>
      <c r="AJ135" s="59">
        <v>1</v>
      </c>
    </row>
    <row r="136" spans="28:36" s="81" customFormat="1" x14ac:dyDescent="0.2">
      <c r="AB136" s="82">
        <v>402</v>
      </c>
      <c r="AC136" s="83" t="s">
        <v>80</v>
      </c>
      <c r="AD136" s="84" t="s">
        <v>229</v>
      </c>
      <c r="AE136" s="83" t="s">
        <v>227</v>
      </c>
      <c r="AF136" s="85" t="s">
        <v>228</v>
      </c>
      <c r="AG136" s="86">
        <v>5</v>
      </c>
      <c r="AH136" s="88">
        <v>10000</v>
      </c>
      <c r="AI136" s="89">
        <v>5.0000000000000001E-3</v>
      </c>
      <c r="AJ136" s="86">
        <v>1</v>
      </c>
    </row>
    <row r="137" spans="28:36" x14ac:dyDescent="0.2">
      <c r="AB137" s="55">
        <v>403</v>
      </c>
      <c r="AC137" s="56" t="s">
        <v>81</v>
      </c>
      <c r="AD137" s="57" t="s">
        <v>230</v>
      </c>
      <c r="AE137" s="56" t="s">
        <v>38</v>
      </c>
      <c r="AF137" s="58" t="s">
        <v>104</v>
      </c>
      <c r="AG137" s="96">
        <v>6</v>
      </c>
      <c r="AH137" s="58"/>
      <c r="AI137" s="60">
        <v>1</v>
      </c>
      <c r="AJ137" s="59">
        <v>1</v>
      </c>
    </row>
    <row r="138" spans="28:36" x14ac:dyDescent="0.2">
      <c r="AB138" s="55">
        <v>404</v>
      </c>
      <c r="AC138" s="56" t="s">
        <v>82</v>
      </c>
      <c r="AD138" s="57" t="s">
        <v>231</v>
      </c>
      <c r="AE138" s="56" t="s">
        <v>38</v>
      </c>
      <c r="AF138" s="58" t="s">
        <v>104</v>
      </c>
      <c r="AG138" s="96">
        <v>3</v>
      </c>
      <c r="AH138" s="58"/>
      <c r="AI138" s="60">
        <v>1</v>
      </c>
      <c r="AJ138" s="59">
        <v>3</v>
      </c>
    </row>
    <row r="139" spans="28:36" x14ac:dyDescent="0.2">
      <c r="AB139" s="55">
        <v>405</v>
      </c>
      <c r="AC139" s="56" t="s">
        <v>83</v>
      </c>
      <c r="AD139" s="57" t="s">
        <v>232</v>
      </c>
      <c r="AE139" s="56" t="s">
        <v>26</v>
      </c>
      <c r="AF139" s="58" t="s">
        <v>128</v>
      </c>
      <c r="AG139" s="96">
        <v>7</v>
      </c>
      <c r="AH139" s="58">
        <f>(188+275)/2</f>
        <v>231.5</v>
      </c>
      <c r="AI139" s="60">
        <v>0.16</v>
      </c>
      <c r="AJ139" s="59">
        <v>1</v>
      </c>
    </row>
    <row r="140" spans="28:36" x14ac:dyDescent="0.2">
      <c r="AB140" s="55">
        <v>406</v>
      </c>
      <c r="AC140" s="56" t="s">
        <v>84</v>
      </c>
      <c r="AD140" s="57" t="s">
        <v>233</v>
      </c>
      <c r="AE140" s="56" t="s">
        <v>17</v>
      </c>
      <c r="AF140" s="58" t="s">
        <v>126</v>
      </c>
      <c r="AG140" s="96">
        <v>10</v>
      </c>
      <c r="AH140" s="58">
        <v>337</v>
      </c>
      <c r="AI140" s="60">
        <v>0.18</v>
      </c>
      <c r="AJ140" s="59">
        <v>1</v>
      </c>
    </row>
    <row r="141" spans="28:36" x14ac:dyDescent="0.2">
      <c r="AB141" s="55">
        <v>407</v>
      </c>
      <c r="AC141" s="56" t="s">
        <v>85</v>
      </c>
      <c r="AD141" s="57" t="s">
        <v>234</v>
      </c>
      <c r="AE141" s="56" t="s">
        <v>38</v>
      </c>
      <c r="AF141" s="58" t="s">
        <v>104</v>
      </c>
      <c r="AG141" s="96">
        <v>1</v>
      </c>
      <c r="AH141" s="58"/>
      <c r="AI141" s="60">
        <v>1</v>
      </c>
      <c r="AJ141" s="59">
        <v>3</v>
      </c>
    </row>
    <row r="142" spans="28:36" x14ac:dyDescent="0.2">
      <c r="AB142" s="55">
        <v>408</v>
      </c>
      <c r="AC142" s="56" t="s">
        <v>86</v>
      </c>
      <c r="AD142" s="57" t="s">
        <v>235</v>
      </c>
      <c r="AE142" s="56" t="s">
        <v>38</v>
      </c>
      <c r="AF142" s="58" t="s">
        <v>104</v>
      </c>
      <c r="AG142" s="96">
        <v>1</v>
      </c>
      <c r="AH142" s="58"/>
      <c r="AI142" s="60">
        <v>1</v>
      </c>
      <c r="AJ142" s="59">
        <v>3</v>
      </c>
    </row>
    <row r="143" spans="28:36" x14ac:dyDescent="0.2">
      <c r="AB143" s="55">
        <v>409</v>
      </c>
      <c r="AC143" s="56" t="s">
        <v>87</v>
      </c>
      <c r="AD143" s="57" t="s">
        <v>236</v>
      </c>
      <c r="AE143" s="56" t="s">
        <v>88</v>
      </c>
      <c r="AF143" s="58" t="s">
        <v>135</v>
      </c>
      <c r="AG143" s="96">
        <v>7</v>
      </c>
      <c r="AH143" s="58">
        <v>4.6500000000000004</v>
      </c>
      <c r="AI143" s="60">
        <v>8</v>
      </c>
      <c r="AJ143" s="59">
        <v>1</v>
      </c>
    </row>
    <row r="144" spans="28:36" x14ac:dyDescent="0.2">
      <c r="AB144" s="55">
        <v>410</v>
      </c>
      <c r="AC144" s="56" t="s">
        <v>89</v>
      </c>
      <c r="AD144" s="57" t="s">
        <v>237</v>
      </c>
      <c r="AE144" s="56" t="s">
        <v>38</v>
      </c>
      <c r="AF144" s="58" t="s">
        <v>104</v>
      </c>
      <c r="AG144" s="96">
        <v>2</v>
      </c>
      <c r="AH144" s="58"/>
      <c r="AI144" s="60">
        <v>1</v>
      </c>
      <c r="AJ144" s="59">
        <v>3</v>
      </c>
    </row>
    <row r="145" spans="28:36" x14ac:dyDescent="0.2">
      <c r="AB145" s="55">
        <v>411</v>
      </c>
      <c r="AC145" s="56" t="s">
        <v>90</v>
      </c>
      <c r="AD145" s="57" t="s">
        <v>238</v>
      </c>
      <c r="AE145" s="56" t="s">
        <v>66</v>
      </c>
      <c r="AF145" s="58" t="s">
        <v>130</v>
      </c>
      <c r="AG145" s="59">
        <v>1</v>
      </c>
      <c r="AH145" s="58">
        <v>139</v>
      </c>
      <c r="AI145" s="60">
        <v>0.05</v>
      </c>
      <c r="AJ145" s="59">
        <v>1</v>
      </c>
    </row>
    <row r="146" spans="28:36" x14ac:dyDescent="0.2">
      <c r="AB146" s="62">
        <v>412</v>
      </c>
      <c r="AC146" s="62" t="s">
        <v>239</v>
      </c>
      <c r="AD146" s="57" t="s">
        <v>240</v>
      </c>
      <c r="AE146" s="56" t="s">
        <v>17</v>
      </c>
      <c r="AF146" s="58" t="s">
        <v>126</v>
      </c>
      <c r="AG146" s="96">
        <v>10</v>
      </c>
      <c r="AH146" s="58">
        <v>337</v>
      </c>
      <c r="AI146" s="60">
        <v>0.18</v>
      </c>
      <c r="AJ146" s="59"/>
    </row>
    <row r="147" spans="28:36" x14ac:dyDescent="0.2">
      <c r="AB147" s="62">
        <v>413</v>
      </c>
      <c r="AC147" s="62" t="s">
        <v>241</v>
      </c>
      <c r="AD147" s="57" t="s">
        <v>242</v>
      </c>
      <c r="AE147" s="56" t="s">
        <v>24</v>
      </c>
      <c r="AF147" s="58" t="s">
        <v>127</v>
      </c>
      <c r="AG147" s="96">
        <v>1</v>
      </c>
      <c r="AH147" s="58"/>
      <c r="AI147" s="57"/>
      <c r="AJ147" s="59"/>
    </row>
    <row r="148" spans="28:36" x14ac:dyDescent="0.2">
      <c r="AB148" s="62">
        <v>414</v>
      </c>
      <c r="AC148" s="62" t="s">
        <v>243</v>
      </c>
      <c r="AD148" s="57" t="s">
        <v>244</v>
      </c>
      <c r="AE148" s="56" t="s">
        <v>38</v>
      </c>
      <c r="AF148" s="58" t="s">
        <v>104</v>
      </c>
      <c r="AG148" s="96">
        <v>1</v>
      </c>
      <c r="AH148" s="58"/>
      <c r="AI148" s="60">
        <v>1</v>
      </c>
      <c r="AJ148" s="59"/>
    </row>
    <row r="149" spans="28:36" x14ac:dyDescent="0.2">
      <c r="AB149" s="62">
        <v>415</v>
      </c>
      <c r="AC149" s="62" t="s">
        <v>245</v>
      </c>
      <c r="AD149" s="57" t="s">
        <v>246</v>
      </c>
      <c r="AE149" s="56" t="s">
        <v>38</v>
      </c>
      <c r="AF149" s="58" t="s">
        <v>104</v>
      </c>
      <c r="AG149" s="96">
        <v>1</v>
      </c>
      <c r="AH149" s="58"/>
      <c r="AI149" s="60">
        <v>1</v>
      </c>
      <c r="AJ149" s="59"/>
    </row>
    <row r="150" spans="28:36" x14ac:dyDescent="0.2">
      <c r="AB150" s="62">
        <v>416</v>
      </c>
      <c r="AC150" s="62" t="s">
        <v>247</v>
      </c>
      <c r="AD150" s="57" t="s">
        <v>248</v>
      </c>
      <c r="AE150" s="56" t="s">
        <v>38</v>
      </c>
      <c r="AF150" s="58" t="s">
        <v>104</v>
      </c>
      <c r="AG150" s="96">
        <v>1</v>
      </c>
      <c r="AH150" s="58"/>
      <c r="AI150" s="60">
        <v>1</v>
      </c>
      <c r="AJ150" s="59"/>
    </row>
    <row r="151" spans="28:36" x14ac:dyDescent="0.2">
      <c r="AB151" s="62">
        <v>417</v>
      </c>
      <c r="AC151" s="62" t="s">
        <v>249</v>
      </c>
      <c r="AD151" s="57" t="s">
        <v>250</v>
      </c>
      <c r="AE151" s="56" t="s">
        <v>88</v>
      </c>
      <c r="AF151" s="58" t="s">
        <v>135</v>
      </c>
      <c r="AG151" s="96">
        <v>8</v>
      </c>
      <c r="AH151" s="58">
        <v>22.75</v>
      </c>
      <c r="AI151" s="60">
        <v>1.54</v>
      </c>
      <c r="AJ151" s="59"/>
    </row>
    <row r="152" spans="28:36" x14ac:dyDescent="0.2">
      <c r="AB152" s="72">
        <v>420</v>
      </c>
      <c r="AC152" s="72" t="s">
        <v>300</v>
      </c>
      <c r="AD152" s="73" t="s">
        <v>301</v>
      </c>
      <c r="AE152" s="70" t="s">
        <v>88</v>
      </c>
      <c r="AF152" s="74" t="s">
        <v>135</v>
      </c>
      <c r="AG152" s="71">
        <v>5</v>
      </c>
      <c r="AH152" s="74">
        <v>50</v>
      </c>
      <c r="AI152" s="75">
        <v>2</v>
      </c>
      <c r="AJ152" s="71"/>
    </row>
    <row r="153" spans="28:36" x14ac:dyDescent="0.2">
      <c r="AB153" s="62">
        <v>421</v>
      </c>
      <c r="AC153" s="62" t="s">
        <v>251</v>
      </c>
      <c r="AD153" s="57" t="s">
        <v>252</v>
      </c>
      <c r="AE153" s="56" t="s">
        <v>38</v>
      </c>
      <c r="AF153" s="58" t="s">
        <v>104</v>
      </c>
      <c r="AG153" s="59">
        <v>5</v>
      </c>
      <c r="AH153" s="58"/>
      <c r="AI153" s="60">
        <v>1</v>
      </c>
      <c r="AJ153" s="59"/>
    </row>
    <row r="154" spans="28:36" s="100" customFormat="1" x14ac:dyDescent="0.2">
      <c r="AB154" s="103">
        <v>501</v>
      </c>
      <c r="AC154" s="103" t="s">
        <v>316</v>
      </c>
      <c r="AD154" s="103" t="s">
        <v>317</v>
      </c>
      <c r="AE154" s="104" t="s">
        <v>24</v>
      </c>
      <c r="AF154" s="105" t="s">
        <v>127</v>
      </c>
      <c r="AG154" s="96">
        <v>1</v>
      </c>
      <c r="AH154" s="105"/>
      <c r="AI154" s="106"/>
      <c r="AJ154" s="96"/>
    </row>
    <row r="155" spans="28:36" x14ac:dyDescent="0.2">
      <c r="AB155" s="55">
        <v>529</v>
      </c>
      <c r="AC155" s="56" t="s">
        <v>91</v>
      </c>
      <c r="AD155" s="57" t="s">
        <v>253</v>
      </c>
      <c r="AE155" s="56" t="s">
        <v>38</v>
      </c>
      <c r="AF155" s="58" t="s">
        <v>104</v>
      </c>
      <c r="AG155" s="96">
        <v>1</v>
      </c>
      <c r="AH155" s="58"/>
      <c r="AI155" s="60">
        <v>1</v>
      </c>
      <c r="AJ155" s="59">
        <v>3</v>
      </c>
    </row>
    <row r="156" spans="28:36" x14ac:dyDescent="0.2">
      <c r="AB156" s="55">
        <v>535</v>
      </c>
      <c r="AC156" s="56" t="s">
        <v>103</v>
      </c>
      <c r="AD156" s="57" t="s">
        <v>254</v>
      </c>
      <c r="AE156" s="56" t="s">
        <v>38</v>
      </c>
      <c r="AF156" s="58" t="s">
        <v>104</v>
      </c>
      <c r="AG156" s="96">
        <v>2</v>
      </c>
      <c r="AH156" s="58"/>
      <c r="AI156" s="60">
        <v>1</v>
      </c>
      <c r="AJ156" s="59">
        <v>3</v>
      </c>
    </row>
    <row r="157" spans="28:36" x14ac:dyDescent="0.2">
      <c r="AB157" s="62">
        <v>542</v>
      </c>
      <c r="AC157" s="62" t="s">
        <v>255</v>
      </c>
      <c r="AD157" s="57" t="s">
        <v>256</v>
      </c>
      <c r="AE157" s="56" t="s">
        <v>38</v>
      </c>
      <c r="AF157" s="58" t="s">
        <v>104</v>
      </c>
      <c r="AG157" s="96">
        <v>1</v>
      </c>
      <c r="AH157" s="58"/>
      <c r="AI157" s="60">
        <v>1</v>
      </c>
      <c r="AJ157" s="59"/>
    </row>
    <row r="158" spans="28:36" x14ac:dyDescent="0.2">
      <c r="AB158" s="72">
        <v>550</v>
      </c>
      <c r="AC158" s="72" t="s">
        <v>304</v>
      </c>
      <c r="AD158" s="73" t="s">
        <v>305</v>
      </c>
      <c r="AE158" s="70" t="s">
        <v>38</v>
      </c>
      <c r="AF158" s="74" t="s">
        <v>104</v>
      </c>
      <c r="AG158" s="97">
        <v>3</v>
      </c>
      <c r="AH158" s="74"/>
      <c r="AI158" s="75">
        <v>1</v>
      </c>
      <c r="AJ158" s="71"/>
    </row>
    <row r="159" spans="28:36" x14ac:dyDescent="0.2">
      <c r="AB159" s="62">
        <v>568</v>
      </c>
      <c r="AC159" s="62" t="s">
        <v>257</v>
      </c>
      <c r="AD159" s="57" t="s">
        <v>258</v>
      </c>
      <c r="AE159" s="56" t="s">
        <v>24</v>
      </c>
      <c r="AF159" s="58" t="s">
        <v>127</v>
      </c>
      <c r="AG159" s="96">
        <v>1</v>
      </c>
      <c r="AH159" s="58"/>
      <c r="AI159" s="57"/>
      <c r="AJ159" s="59"/>
    </row>
    <row r="160" spans="28:36" x14ac:dyDescent="0.2">
      <c r="AB160" s="69">
        <v>801</v>
      </c>
      <c r="AC160" s="72" t="s">
        <v>302</v>
      </c>
      <c r="AD160" s="73" t="s">
        <v>303</v>
      </c>
      <c r="AE160" s="70" t="s">
        <v>38</v>
      </c>
      <c r="AF160" s="74" t="s">
        <v>104</v>
      </c>
      <c r="AG160" s="71">
        <v>3</v>
      </c>
      <c r="AH160" s="74"/>
      <c r="AI160" s="75">
        <v>1</v>
      </c>
      <c r="AJ160" s="71">
        <v>1</v>
      </c>
    </row>
    <row r="161" spans="28:36" s="100" customFormat="1" x14ac:dyDescent="0.2">
      <c r="AB161" s="101">
        <v>802</v>
      </c>
      <c r="AC161" s="107" t="s">
        <v>318</v>
      </c>
      <c r="AD161" s="107" t="s">
        <v>319</v>
      </c>
      <c r="AE161" s="98" t="s">
        <v>24</v>
      </c>
      <c r="AF161" s="99" t="s">
        <v>127</v>
      </c>
      <c r="AG161" s="97">
        <v>1</v>
      </c>
      <c r="AH161" s="99"/>
      <c r="AI161" s="102"/>
      <c r="AJ161" s="97"/>
    </row>
    <row r="162" spans="28:36" x14ac:dyDescent="0.2">
      <c r="AB162" s="55">
        <v>803</v>
      </c>
      <c r="AC162" s="56" t="s">
        <v>92</v>
      </c>
      <c r="AD162" s="57" t="s">
        <v>259</v>
      </c>
      <c r="AE162" s="56" t="s">
        <v>38</v>
      </c>
      <c r="AF162" s="58" t="s">
        <v>104</v>
      </c>
      <c r="AG162" s="96">
        <v>1</v>
      </c>
      <c r="AH162" s="58"/>
      <c r="AI162" s="60">
        <v>1</v>
      </c>
      <c r="AJ162" s="59">
        <v>3</v>
      </c>
    </row>
    <row r="163" spans="28:36" x14ac:dyDescent="0.2">
      <c r="AB163" s="55">
        <v>807</v>
      </c>
      <c r="AC163" s="56" t="s">
        <v>93</v>
      </c>
      <c r="AD163" s="57" t="s">
        <v>260</v>
      </c>
      <c r="AE163" s="56" t="s">
        <v>38</v>
      </c>
      <c r="AF163" s="58" t="s">
        <v>104</v>
      </c>
      <c r="AG163" s="59">
        <v>1</v>
      </c>
      <c r="AH163" s="58"/>
      <c r="AI163" s="60">
        <v>1</v>
      </c>
      <c r="AJ163" s="59">
        <v>3</v>
      </c>
    </row>
    <row r="164" spans="28:36" x14ac:dyDescent="0.2">
      <c r="AB164" s="69">
        <v>809</v>
      </c>
      <c r="AC164" s="70" t="s">
        <v>306</v>
      </c>
      <c r="AD164" s="73" t="s">
        <v>307</v>
      </c>
      <c r="AE164" s="70" t="s">
        <v>38</v>
      </c>
      <c r="AF164" s="74" t="s">
        <v>104</v>
      </c>
      <c r="AG164" s="97">
        <v>1</v>
      </c>
      <c r="AH164" s="74"/>
      <c r="AI164" s="75">
        <v>1</v>
      </c>
      <c r="AJ164" s="71">
        <v>3</v>
      </c>
    </row>
    <row r="165" spans="28:36" x14ac:dyDescent="0.2">
      <c r="AB165" s="55">
        <v>811</v>
      </c>
      <c r="AC165" s="56" t="s">
        <v>94</v>
      </c>
      <c r="AD165" s="57" t="s">
        <v>261</v>
      </c>
      <c r="AE165" s="56" t="s">
        <v>24</v>
      </c>
      <c r="AF165" s="58" t="s">
        <v>127</v>
      </c>
      <c r="AG165" s="96">
        <v>1</v>
      </c>
      <c r="AH165" s="58"/>
      <c r="AI165" s="57"/>
      <c r="AJ165" s="59">
        <v>2</v>
      </c>
    </row>
    <row r="166" spans="28:36" x14ac:dyDescent="0.2">
      <c r="AB166" s="55">
        <v>812</v>
      </c>
      <c r="AC166" s="56" t="s">
        <v>95</v>
      </c>
      <c r="AD166" s="57" t="s">
        <v>262</v>
      </c>
      <c r="AE166" s="56" t="s">
        <v>24</v>
      </c>
      <c r="AF166" s="58" t="s">
        <v>127</v>
      </c>
      <c r="AG166" s="96">
        <v>1</v>
      </c>
      <c r="AH166" s="58"/>
      <c r="AI166" s="57"/>
      <c r="AJ166" s="59">
        <v>2</v>
      </c>
    </row>
    <row r="167" spans="28:36" x14ac:dyDescent="0.2">
      <c r="AB167" s="55">
        <v>813</v>
      </c>
      <c r="AC167" s="56" t="s">
        <v>96</v>
      </c>
      <c r="AD167" s="57" t="s">
        <v>263</v>
      </c>
      <c r="AE167" s="56" t="s">
        <v>38</v>
      </c>
      <c r="AF167" s="58" t="s">
        <v>104</v>
      </c>
      <c r="AG167" s="59">
        <v>1</v>
      </c>
      <c r="AH167" s="58"/>
      <c r="AI167" s="60">
        <v>1</v>
      </c>
      <c r="AJ167" s="59">
        <v>1</v>
      </c>
    </row>
    <row r="168" spans="28:36" x14ac:dyDescent="0.2">
      <c r="AB168" s="55">
        <v>814</v>
      </c>
      <c r="AC168" s="56" t="s">
        <v>97</v>
      </c>
      <c r="AD168" s="57" t="s">
        <v>264</v>
      </c>
      <c r="AE168" s="56" t="s">
        <v>38</v>
      </c>
      <c r="AF168" s="58" t="s">
        <v>104</v>
      </c>
      <c r="AG168" s="59">
        <v>2</v>
      </c>
      <c r="AH168" s="58"/>
      <c r="AI168" s="60">
        <v>1</v>
      </c>
      <c r="AJ168" s="59">
        <v>1</v>
      </c>
    </row>
    <row r="169" spans="28:36" x14ac:dyDescent="0.2">
      <c r="AB169" s="56">
        <v>815</v>
      </c>
      <c r="AC169" s="56" t="s">
        <v>98</v>
      </c>
      <c r="AD169" s="57" t="s">
        <v>265</v>
      </c>
      <c r="AE169" s="56" t="s">
        <v>38</v>
      </c>
      <c r="AF169" s="58" t="s">
        <v>104</v>
      </c>
      <c r="AG169" s="59">
        <v>2</v>
      </c>
      <c r="AH169" s="58"/>
      <c r="AI169" s="60">
        <v>1</v>
      </c>
      <c r="AJ169" s="59">
        <v>1</v>
      </c>
    </row>
    <row r="170" spans="28:36" x14ac:dyDescent="0.2">
      <c r="AB170" s="56">
        <v>816</v>
      </c>
      <c r="AC170" s="56" t="s">
        <v>99</v>
      </c>
      <c r="AD170" s="57" t="s">
        <v>266</v>
      </c>
      <c r="AE170" s="56" t="s">
        <v>38</v>
      </c>
      <c r="AF170" s="58" t="s">
        <v>104</v>
      </c>
      <c r="AG170" s="96">
        <v>2</v>
      </c>
      <c r="AH170" s="58"/>
      <c r="AI170" s="60">
        <v>1</v>
      </c>
      <c r="AJ170" s="59">
        <v>3</v>
      </c>
    </row>
    <row r="171" spans="28:36" x14ac:dyDescent="0.2">
      <c r="AB171" s="56">
        <v>817</v>
      </c>
      <c r="AC171" s="56" t="s">
        <v>267</v>
      </c>
      <c r="AD171" s="57" t="s">
        <v>268</v>
      </c>
      <c r="AE171" s="56" t="s">
        <v>38</v>
      </c>
      <c r="AF171" s="58" t="s">
        <v>104</v>
      </c>
      <c r="AG171" s="59">
        <v>1</v>
      </c>
      <c r="AH171" s="58"/>
      <c r="AI171" s="60">
        <v>1</v>
      </c>
      <c r="AJ171" s="59"/>
    </row>
    <row r="172" spans="28:36" x14ac:dyDescent="0.25">
      <c r="AB172" s="56">
        <v>818</v>
      </c>
      <c r="AC172" s="56" t="s">
        <v>308</v>
      </c>
      <c r="AD172" s="56" t="s">
        <v>309</v>
      </c>
      <c r="AE172" s="56" t="s">
        <v>38</v>
      </c>
      <c r="AF172" s="58" t="s">
        <v>104</v>
      </c>
      <c r="AG172" s="59">
        <v>1</v>
      </c>
      <c r="AH172" s="58"/>
      <c r="AI172" s="60">
        <v>1</v>
      </c>
    </row>
    <row r="174" spans="28:36" x14ac:dyDescent="0.2">
      <c r="AB174" s="55">
        <v>369</v>
      </c>
      <c r="AC174" s="56" t="s">
        <v>71</v>
      </c>
      <c r="AD174" s="57" t="s">
        <v>204</v>
      </c>
      <c r="AE174" s="56" t="s">
        <v>66</v>
      </c>
      <c r="AF174" s="58" t="s">
        <v>130</v>
      </c>
      <c r="AG174" s="59">
        <v>6</v>
      </c>
      <c r="AH174" s="58">
        <v>42.55</v>
      </c>
      <c r="AI174" s="60">
        <v>1.04</v>
      </c>
      <c r="AJ174" s="59">
        <v>1</v>
      </c>
    </row>
  </sheetData>
  <sheetProtection algorithmName="SHA-512" hashValue="7JEr2PIDTrL5Xl0/zIrljI7Z3haWQbO/5iIZtCPOkRHU51m0KZgmYDCbQa476Sw8P3OEEE7Hd335lvzytM8nfQ==" saltValue="f9yW2uac90K25hukxMyqyA==" spinCount="100000" sheet="1" selectLockedCells="1"/>
  <mergeCells count="165">
    <mergeCell ref="O20:O21"/>
    <mergeCell ref="A21:B21"/>
    <mergeCell ref="F21:I21"/>
    <mergeCell ref="A25:E25"/>
    <mergeCell ref="A31:E31"/>
    <mergeCell ref="A32:B32"/>
    <mergeCell ref="A35:B35"/>
    <mergeCell ref="M38:N38"/>
    <mergeCell ref="F39:I39"/>
    <mergeCell ref="F35:I35"/>
    <mergeCell ref="F36:I36"/>
    <mergeCell ref="K36:L36"/>
    <mergeCell ref="A38:B39"/>
    <mergeCell ref="C38:E39"/>
    <mergeCell ref="F38:I38"/>
    <mergeCell ref="M26:N27"/>
    <mergeCell ref="M29:N30"/>
    <mergeCell ref="O26:O27"/>
    <mergeCell ref="A27:B27"/>
    <mergeCell ref="A23:B23"/>
    <mergeCell ref="C23:C24"/>
    <mergeCell ref="D23:E24"/>
    <mergeCell ref="F23:I23"/>
    <mergeCell ref="M23:N24"/>
    <mergeCell ref="D46:I46"/>
    <mergeCell ref="A48:C48"/>
    <mergeCell ref="A52:C52"/>
    <mergeCell ref="D52:I52"/>
    <mergeCell ref="J52:O52"/>
    <mergeCell ref="F24:I24"/>
    <mergeCell ref="A24:B24"/>
    <mergeCell ref="D26:E27"/>
    <mergeCell ref="F40:O40"/>
    <mergeCell ref="A28:E28"/>
    <mergeCell ref="J50:O50"/>
    <mergeCell ref="A50:C50"/>
    <mergeCell ref="D50:I50"/>
    <mergeCell ref="A45:C45"/>
    <mergeCell ref="D45:I45"/>
    <mergeCell ref="J45:O45"/>
    <mergeCell ref="A43:O43"/>
    <mergeCell ref="D48:I48"/>
    <mergeCell ref="A47:C47"/>
    <mergeCell ref="D47:I47"/>
    <mergeCell ref="J44:O44"/>
    <mergeCell ref="F31:O31"/>
    <mergeCell ref="F28:O28"/>
    <mergeCell ref="F25:O25"/>
    <mergeCell ref="D49:I49"/>
    <mergeCell ref="J46:O46"/>
    <mergeCell ref="K39:O39"/>
    <mergeCell ref="A16:E16"/>
    <mergeCell ref="F16:O16"/>
    <mergeCell ref="A19:E19"/>
    <mergeCell ref="A22:E22"/>
    <mergeCell ref="F19:O19"/>
    <mergeCell ref="F22:O22"/>
    <mergeCell ref="M20:N21"/>
    <mergeCell ref="K21:L21"/>
    <mergeCell ref="A20:B20"/>
    <mergeCell ref="C20:C21"/>
    <mergeCell ref="I41:N41"/>
    <mergeCell ref="J48:O48"/>
    <mergeCell ref="A41:H41"/>
    <mergeCell ref="A42:O42"/>
    <mergeCell ref="J47:O47"/>
    <mergeCell ref="A49:C49"/>
    <mergeCell ref="J49:O49"/>
    <mergeCell ref="A46:C46"/>
    <mergeCell ref="A44:C44"/>
    <mergeCell ref="D44:I44"/>
    <mergeCell ref="C35:C36"/>
    <mergeCell ref="J56:O56"/>
    <mergeCell ref="A53:C53"/>
    <mergeCell ref="D53:I53"/>
    <mergeCell ref="J53:O53"/>
    <mergeCell ref="A54:C54"/>
    <mergeCell ref="D54:I54"/>
    <mergeCell ref="A55:C55"/>
    <mergeCell ref="D55:I55"/>
    <mergeCell ref="J55:O55"/>
    <mergeCell ref="J54:O54"/>
    <mergeCell ref="D35:E36"/>
    <mergeCell ref="A36:B36"/>
    <mergeCell ref="A37:E37"/>
    <mergeCell ref="A40:E40"/>
    <mergeCell ref="M32:N33"/>
    <mergeCell ref="O32:O33"/>
    <mergeCell ref="A33:B33"/>
    <mergeCell ref="F33:I33"/>
    <mergeCell ref="K33:L33"/>
    <mergeCell ref="C32:C33"/>
    <mergeCell ref="D32:E33"/>
    <mergeCell ref="F32:I32"/>
    <mergeCell ref="M35:N36"/>
    <mergeCell ref="O35:O36"/>
    <mergeCell ref="A34:E34"/>
    <mergeCell ref="F37:O37"/>
    <mergeCell ref="F34:O34"/>
    <mergeCell ref="O23:O24"/>
    <mergeCell ref="O29:O30"/>
    <mergeCell ref="A30:B30"/>
    <mergeCell ref="F30:I30"/>
    <mergeCell ref="K30:L30"/>
    <mergeCell ref="A29:B29"/>
    <mergeCell ref="C29:C30"/>
    <mergeCell ref="D29:E30"/>
    <mergeCell ref="F29:I29"/>
    <mergeCell ref="F27:I27"/>
    <mergeCell ref="K27:L27"/>
    <mergeCell ref="K24:L24"/>
    <mergeCell ref="A26:B26"/>
    <mergeCell ref="C26:C27"/>
    <mergeCell ref="F26:I26"/>
    <mergeCell ref="D20:E21"/>
    <mergeCell ref="F20:I20"/>
    <mergeCell ref="F18:I18"/>
    <mergeCell ref="K18:L18"/>
    <mergeCell ref="K15:L15"/>
    <mergeCell ref="A17:B17"/>
    <mergeCell ref="C17:C18"/>
    <mergeCell ref="D17:E18"/>
    <mergeCell ref="F17:I17"/>
    <mergeCell ref="F15:I15"/>
    <mergeCell ref="M17:N18"/>
    <mergeCell ref="O17:O18"/>
    <mergeCell ref="A18:B18"/>
    <mergeCell ref="A14:B14"/>
    <mergeCell ref="C14:C15"/>
    <mergeCell ref="D14:E15"/>
    <mergeCell ref="F14:I14"/>
    <mergeCell ref="M14:N15"/>
    <mergeCell ref="O14:O15"/>
    <mergeCell ref="A15:B15"/>
    <mergeCell ref="K11:L11"/>
    <mergeCell ref="M11:N11"/>
    <mergeCell ref="K12:L12"/>
    <mergeCell ref="M12:N12"/>
    <mergeCell ref="A6:G6"/>
    <mergeCell ref="A7:G7"/>
    <mergeCell ref="F13:I13"/>
    <mergeCell ref="A13:E13"/>
    <mergeCell ref="K13:L13"/>
    <mergeCell ref="M13:N13"/>
    <mergeCell ref="B9:G10"/>
    <mergeCell ref="H9:O10"/>
    <mergeCell ref="A11:B12"/>
    <mergeCell ref="C11:C12"/>
    <mergeCell ref="D11:E12"/>
    <mergeCell ref="F11:I12"/>
    <mergeCell ref="J5:J6"/>
    <mergeCell ref="K5:O6"/>
    <mergeCell ref="A5:C5"/>
    <mergeCell ref="E5:F5"/>
    <mergeCell ref="J7:N7"/>
    <mergeCell ref="A1:C1"/>
    <mergeCell ref="F1:N1"/>
    <mergeCell ref="K2:M2"/>
    <mergeCell ref="J3:K3"/>
    <mergeCell ref="A2:D4"/>
    <mergeCell ref="E2:G4"/>
    <mergeCell ref="H2:H4"/>
    <mergeCell ref="L3:O3"/>
    <mergeCell ref="J4:K4"/>
    <mergeCell ref="L4:O4"/>
  </mergeCells>
  <phoneticPr fontId="19" type="noConversion"/>
  <conditionalFormatting sqref="O41">
    <cfRule type="cellIs" dxfId="1" priority="1" stopIfTrue="1" operator="lessThanOrEqual">
      <formula>0.9*$H$7</formula>
    </cfRule>
    <cfRule type="cellIs" dxfId="0" priority="2" stopIfTrue="1" operator="greaterThan">
      <formula>$H$7</formula>
    </cfRule>
  </conditionalFormatting>
  <dataValidations count="7">
    <dataValidation type="list" allowBlank="1" showInputMessage="1" showErrorMessage="1" promptTitle="Activity Code" prompt="Pick Your Activity Code" sqref="H58" xr:uid="{00000000-0002-0000-0000-000001000000}">
      <formula1>ActivityCodes</formula1>
    </dataValidation>
    <dataValidation type="list" showInputMessage="1" showErrorMessage="1" promptTitle="Activity" prompt="Select Your Activity Code" sqref="A32 A35 A45:A55 A23 A20 A14:B14 A17 A26 A29" xr:uid="{00000000-0002-0000-0000-000002000000}">
      <formula1>ActivityCodes</formula1>
    </dataValidation>
    <dataValidation type="list" showInputMessage="1" showErrorMessage="1" promptTitle="Choose Estimate Type" prompt="1: Quantity known_x000a_2: Crew Days known" sqref="A27:B27 A36:B36 A24:B24 A21:B21 A18:B18 A15:B15 A30:B30 A33:B33" xr:uid="{00000000-0002-0000-0000-000003000000}">
      <formula1>EstType</formula1>
    </dataValidation>
    <dataValidation type="whole" allowBlank="1" showInputMessage="1" showErrorMessage="1" promptTitle="Unavailable Time" prompt="Estimate Persons Unavailable for Work" sqref="K13" xr:uid="{00000000-0002-0000-0000-000004000000}">
      <formula1>0</formula1>
      <formula2>30</formula2>
    </dataValidation>
    <dataValidation type="list" allowBlank="1" showInputMessage="1" showErrorMessage="1" sqref="O7" xr:uid="{00000000-0002-0000-0000-000005000000}">
      <formula1>"8,10"</formula1>
    </dataValidation>
    <dataValidation type="whole" allowBlank="1" showInputMessage="1" showErrorMessage="1" sqref="A5:C5" xr:uid="{00000000-0002-0000-0000-000006000000}">
      <formula1>1</formula1>
      <formula2>75</formula2>
    </dataValidation>
    <dataValidation type="whole" allowBlank="1" showInputMessage="1" showErrorMessage="1" prompt="Enter Days Employees are Unavailable" sqref="M13:N13" xr:uid="{201A3998-6B17-4E15-9E83-35C795D0419E}">
      <formula1>0</formula1>
      <formula2>1000</formula2>
    </dataValidation>
  </dataValidations>
  <hyperlinks>
    <hyperlink ref="I92" r:id="rId1" display="https://westvirginiaot.sharepoint.com/sites/dot/policies/DOH/Section V  Highway Operations/DOH0507.pdf" xr:uid="{00000000-0004-0000-0000-000000000000}"/>
  </hyperlinks>
  <printOptions horizontalCentered="1" verticalCentered="1" headings="1" gridLines="1"/>
  <pageMargins left="0.2" right="0.2" top="0.2" bottom="0.2" header="0.16" footer="0.2"/>
  <pageSetup paperSize="17" scale="74" fitToHeight="2" orientation="landscape"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B80F-DAE0-4CA0-B80D-D120E0E7E840}">
  <sheetPr>
    <pageSetUpPr fitToPage="1"/>
  </sheetPr>
  <dimension ref="A1:J32"/>
  <sheetViews>
    <sheetView zoomScaleNormal="100" workbookViewId="0">
      <selection activeCell="C10" sqref="C10"/>
    </sheetView>
  </sheetViews>
  <sheetFormatPr defaultRowHeight="15.75" x14ac:dyDescent="0.25"/>
  <cols>
    <col min="1" max="1" width="9.140625" style="80"/>
    <col min="2" max="2" width="7.5703125" bestFit="1" customWidth="1"/>
    <col min="3" max="3" width="64.42578125" bestFit="1" customWidth="1"/>
    <col min="4" max="4" width="70.28515625" hidden="1" customWidth="1"/>
    <col min="5" max="5" width="20.7109375" bestFit="1" customWidth="1"/>
    <col min="6" max="6" width="12.42578125" bestFit="1" customWidth="1"/>
    <col min="7" max="7" width="14.85546875" bestFit="1" customWidth="1"/>
    <col min="8" max="8" width="20.140625" bestFit="1" customWidth="1"/>
    <col min="9" max="9" width="15.85546875" bestFit="1" customWidth="1"/>
    <col min="10" max="10" width="9.140625" style="7"/>
  </cols>
  <sheetData>
    <row r="1" spans="1:10" s="80" customFormat="1" ht="15.75" customHeight="1" x14ac:dyDescent="0.2">
      <c r="B1" s="80">
        <v>1</v>
      </c>
      <c r="C1" s="80">
        <f>+B1+1</f>
        <v>2</v>
      </c>
      <c r="D1" s="80">
        <f t="shared" ref="D1:J1" si="0">+C1+1</f>
        <v>3</v>
      </c>
      <c r="E1" s="80">
        <f t="shared" si="0"/>
        <v>4</v>
      </c>
      <c r="F1" s="80">
        <f t="shared" si="0"/>
        <v>5</v>
      </c>
      <c r="G1" s="80">
        <f t="shared" si="0"/>
        <v>6</v>
      </c>
      <c r="H1" s="80">
        <f t="shared" si="0"/>
        <v>7</v>
      </c>
      <c r="I1" s="80">
        <f t="shared" si="0"/>
        <v>8</v>
      </c>
      <c r="J1" s="80">
        <f t="shared" si="0"/>
        <v>9</v>
      </c>
    </row>
    <row r="2" spans="1:10" ht="15.75" customHeight="1" x14ac:dyDescent="0.25">
      <c r="H2" s="45" t="s">
        <v>140</v>
      </c>
      <c r="I2" s="45" t="s">
        <v>141</v>
      </c>
    </row>
    <row r="3" spans="1:10" ht="15.75" customHeight="1" x14ac:dyDescent="0.2">
      <c r="B3" s="45" t="s">
        <v>105</v>
      </c>
      <c r="C3" s="45" t="s">
        <v>106</v>
      </c>
      <c r="D3" s="46" t="s">
        <v>138</v>
      </c>
      <c r="E3" s="45" t="s">
        <v>107</v>
      </c>
      <c r="F3" s="45" t="s">
        <v>108</v>
      </c>
      <c r="G3" s="47" t="s">
        <v>9</v>
      </c>
      <c r="H3" s="48" t="s">
        <v>110</v>
      </c>
      <c r="I3" s="45" t="s">
        <v>109</v>
      </c>
      <c r="J3" s="47" t="s">
        <v>139</v>
      </c>
    </row>
    <row r="4" spans="1:10" ht="15.75" customHeight="1" x14ac:dyDescent="0.2">
      <c r="B4" s="49"/>
      <c r="C4" s="50"/>
      <c r="D4" s="51"/>
      <c r="E4" s="50"/>
      <c r="F4" s="50"/>
      <c r="G4" s="52"/>
      <c r="H4" s="45"/>
      <c r="I4" s="45"/>
      <c r="J4" s="53"/>
    </row>
    <row r="5" spans="1:10" x14ac:dyDescent="0.2">
      <c r="A5" s="80">
        <v>1</v>
      </c>
      <c r="B5" s="55">
        <v>309</v>
      </c>
      <c r="C5" s="56" t="s">
        <v>54</v>
      </c>
      <c r="D5" s="57" t="s">
        <v>186</v>
      </c>
      <c r="E5" s="56" t="s">
        <v>38</v>
      </c>
      <c r="F5" s="58" t="s">
        <v>104</v>
      </c>
      <c r="G5" s="94">
        <v>2</v>
      </c>
      <c r="H5" s="58"/>
      <c r="I5" s="60">
        <v>1</v>
      </c>
      <c r="J5" s="59">
        <v>3</v>
      </c>
    </row>
    <row r="6" spans="1:10" x14ac:dyDescent="0.2">
      <c r="A6" s="80">
        <f>+A5+1</f>
        <v>2</v>
      </c>
      <c r="B6" s="55">
        <v>313</v>
      </c>
      <c r="C6" s="56" t="s">
        <v>56</v>
      </c>
      <c r="D6" s="57" t="s">
        <v>189</v>
      </c>
      <c r="E6" s="56" t="s">
        <v>24</v>
      </c>
      <c r="F6" s="58" t="s">
        <v>127</v>
      </c>
      <c r="G6" s="94">
        <v>1</v>
      </c>
      <c r="H6" s="58"/>
      <c r="I6" s="57"/>
      <c r="J6" s="59">
        <v>2</v>
      </c>
    </row>
    <row r="7" spans="1:10" x14ac:dyDescent="0.2">
      <c r="A7" s="80">
        <f t="shared" ref="A7:A32" si="1">+A6+1</f>
        <v>3</v>
      </c>
      <c r="B7" s="55">
        <v>314</v>
      </c>
      <c r="C7" s="56" t="s">
        <v>57</v>
      </c>
      <c r="D7" s="57" t="s">
        <v>190</v>
      </c>
      <c r="E7" s="56" t="s">
        <v>38</v>
      </c>
      <c r="F7" s="58" t="s">
        <v>104</v>
      </c>
      <c r="G7" s="94">
        <v>1</v>
      </c>
      <c r="H7" s="58"/>
      <c r="I7" s="60">
        <v>1</v>
      </c>
      <c r="J7" s="59">
        <v>3</v>
      </c>
    </row>
    <row r="8" spans="1:10" x14ac:dyDescent="0.2">
      <c r="A8" s="80">
        <f t="shared" si="1"/>
        <v>4</v>
      </c>
      <c r="B8" s="55">
        <v>345</v>
      </c>
      <c r="C8" s="56" t="s">
        <v>64</v>
      </c>
      <c r="D8" s="57" t="s">
        <v>199</v>
      </c>
      <c r="E8" s="56" t="s">
        <v>38</v>
      </c>
      <c r="F8" s="58" t="s">
        <v>104</v>
      </c>
      <c r="G8" s="94">
        <v>2</v>
      </c>
      <c r="H8" s="58"/>
      <c r="I8" s="60">
        <v>1</v>
      </c>
      <c r="J8" s="59">
        <v>3</v>
      </c>
    </row>
    <row r="9" spans="1:10" x14ac:dyDescent="0.2">
      <c r="A9" s="80">
        <f t="shared" si="1"/>
        <v>5</v>
      </c>
      <c r="B9" s="55">
        <v>381</v>
      </c>
      <c r="C9" s="56" t="s">
        <v>205</v>
      </c>
      <c r="D9" s="57" t="s">
        <v>206</v>
      </c>
      <c r="E9" s="56" t="s">
        <v>38</v>
      </c>
      <c r="F9" s="58" t="s">
        <v>104</v>
      </c>
      <c r="G9" s="94">
        <v>4</v>
      </c>
      <c r="H9" s="58"/>
      <c r="I9" s="60">
        <v>1</v>
      </c>
      <c r="J9" s="59">
        <v>3</v>
      </c>
    </row>
    <row r="10" spans="1:10" x14ac:dyDescent="0.2">
      <c r="A10" s="80">
        <f t="shared" si="1"/>
        <v>6</v>
      </c>
      <c r="B10" s="55">
        <v>382</v>
      </c>
      <c r="C10" s="56" t="s">
        <v>72</v>
      </c>
      <c r="D10" s="57" t="s">
        <v>207</v>
      </c>
      <c r="E10" s="56" t="s">
        <v>38</v>
      </c>
      <c r="F10" s="58" t="s">
        <v>104</v>
      </c>
      <c r="G10" s="94">
        <v>3</v>
      </c>
      <c r="H10" s="58"/>
      <c r="I10" s="60">
        <v>1</v>
      </c>
      <c r="J10" s="59">
        <v>1</v>
      </c>
    </row>
    <row r="11" spans="1:10" x14ac:dyDescent="0.2">
      <c r="A11" s="80">
        <f t="shared" si="1"/>
        <v>7</v>
      </c>
      <c r="B11" s="55">
        <v>394</v>
      </c>
      <c r="C11" s="56" t="s">
        <v>219</v>
      </c>
      <c r="D11" s="57" t="s">
        <v>220</v>
      </c>
      <c r="E11" s="56" t="s">
        <v>38</v>
      </c>
      <c r="F11" s="58" t="s">
        <v>104</v>
      </c>
      <c r="G11" s="94">
        <v>4</v>
      </c>
      <c r="H11" s="58"/>
      <c r="I11" s="60">
        <v>1</v>
      </c>
      <c r="J11" s="59"/>
    </row>
    <row r="12" spans="1:10" x14ac:dyDescent="0.2">
      <c r="A12" s="80">
        <f t="shared" si="1"/>
        <v>8</v>
      </c>
      <c r="B12" s="55">
        <v>395</v>
      </c>
      <c r="C12" s="56" t="s">
        <v>221</v>
      </c>
      <c r="D12" s="57" t="s">
        <v>222</v>
      </c>
      <c r="E12" s="56" t="s">
        <v>38</v>
      </c>
      <c r="F12" s="58" t="s">
        <v>104</v>
      </c>
      <c r="G12" s="94">
        <v>6</v>
      </c>
      <c r="H12" s="58"/>
      <c r="I12" s="60">
        <v>1</v>
      </c>
      <c r="J12" s="59"/>
    </row>
    <row r="13" spans="1:10" x14ac:dyDescent="0.2">
      <c r="A13" s="80">
        <f t="shared" si="1"/>
        <v>9</v>
      </c>
      <c r="B13" s="55">
        <v>398</v>
      </c>
      <c r="C13" s="56" t="s">
        <v>296</v>
      </c>
      <c r="D13" s="57" t="s">
        <v>297</v>
      </c>
      <c r="E13" s="56" t="s">
        <v>38</v>
      </c>
      <c r="F13" s="58" t="s">
        <v>104</v>
      </c>
      <c r="G13" s="94">
        <v>3</v>
      </c>
      <c r="H13" s="58"/>
      <c r="I13" s="60">
        <v>1</v>
      </c>
      <c r="J13" s="59"/>
    </row>
    <row r="14" spans="1:10" x14ac:dyDescent="0.2">
      <c r="A14" s="80">
        <f t="shared" si="1"/>
        <v>10</v>
      </c>
      <c r="B14" s="55">
        <v>404</v>
      </c>
      <c r="C14" s="56" t="s">
        <v>82</v>
      </c>
      <c r="D14" s="57" t="s">
        <v>231</v>
      </c>
      <c r="E14" s="56" t="s">
        <v>38</v>
      </c>
      <c r="F14" s="58" t="s">
        <v>104</v>
      </c>
      <c r="G14" s="94">
        <v>3</v>
      </c>
      <c r="H14" s="58"/>
      <c r="I14" s="60">
        <v>1</v>
      </c>
      <c r="J14" s="59">
        <v>3</v>
      </c>
    </row>
    <row r="15" spans="1:10" x14ac:dyDescent="0.2">
      <c r="A15" s="80">
        <f t="shared" si="1"/>
        <v>11</v>
      </c>
      <c r="B15" s="55">
        <v>407</v>
      </c>
      <c r="C15" s="56" t="s">
        <v>85</v>
      </c>
      <c r="D15" s="57" t="s">
        <v>234</v>
      </c>
      <c r="E15" s="56" t="s">
        <v>38</v>
      </c>
      <c r="F15" s="58" t="s">
        <v>104</v>
      </c>
      <c r="G15" s="94">
        <v>1</v>
      </c>
      <c r="H15" s="58"/>
      <c r="I15" s="60">
        <v>1</v>
      </c>
      <c r="J15" s="59">
        <v>3</v>
      </c>
    </row>
    <row r="16" spans="1:10" x14ac:dyDescent="0.2">
      <c r="A16" s="80">
        <f t="shared" si="1"/>
        <v>12</v>
      </c>
      <c r="B16" s="55">
        <v>408</v>
      </c>
      <c r="C16" s="56" t="s">
        <v>86</v>
      </c>
      <c r="D16" s="57" t="s">
        <v>235</v>
      </c>
      <c r="E16" s="56" t="s">
        <v>38</v>
      </c>
      <c r="F16" s="58" t="s">
        <v>104</v>
      </c>
      <c r="G16" s="94">
        <v>1</v>
      </c>
      <c r="H16" s="58"/>
      <c r="I16" s="60">
        <v>1</v>
      </c>
      <c r="J16" s="59">
        <v>3</v>
      </c>
    </row>
    <row r="17" spans="1:10" x14ac:dyDescent="0.2">
      <c r="A17" s="80">
        <f t="shared" si="1"/>
        <v>13</v>
      </c>
      <c r="B17" s="55">
        <v>410</v>
      </c>
      <c r="C17" s="56" t="s">
        <v>89</v>
      </c>
      <c r="D17" s="57" t="s">
        <v>237</v>
      </c>
      <c r="E17" s="56" t="s">
        <v>38</v>
      </c>
      <c r="F17" s="58" t="s">
        <v>104</v>
      </c>
      <c r="G17" s="94">
        <v>2</v>
      </c>
      <c r="H17" s="58"/>
      <c r="I17" s="60">
        <v>1</v>
      </c>
      <c r="J17" s="59">
        <v>3</v>
      </c>
    </row>
    <row r="18" spans="1:10" x14ac:dyDescent="0.2">
      <c r="A18" s="80">
        <f t="shared" si="1"/>
        <v>14</v>
      </c>
      <c r="B18" s="62">
        <v>413</v>
      </c>
      <c r="C18" s="62" t="s">
        <v>241</v>
      </c>
      <c r="D18" s="57" t="s">
        <v>242</v>
      </c>
      <c r="E18" s="56" t="s">
        <v>24</v>
      </c>
      <c r="F18" s="58" t="s">
        <v>127</v>
      </c>
      <c r="G18" s="94">
        <v>1</v>
      </c>
      <c r="H18" s="58"/>
      <c r="I18" s="57"/>
      <c r="J18" s="59"/>
    </row>
    <row r="19" spans="1:10" x14ac:dyDescent="0.2">
      <c r="A19" s="80">
        <f t="shared" si="1"/>
        <v>15</v>
      </c>
      <c r="B19" s="62">
        <v>414</v>
      </c>
      <c r="C19" s="62" t="s">
        <v>243</v>
      </c>
      <c r="D19" s="57" t="s">
        <v>244</v>
      </c>
      <c r="E19" s="56" t="s">
        <v>38</v>
      </c>
      <c r="F19" s="58" t="s">
        <v>104</v>
      </c>
      <c r="G19" s="94">
        <v>1</v>
      </c>
      <c r="H19" s="58"/>
      <c r="I19" s="60">
        <v>1</v>
      </c>
      <c r="J19" s="59"/>
    </row>
    <row r="20" spans="1:10" x14ac:dyDescent="0.2">
      <c r="A20" s="80">
        <f t="shared" si="1"/>
        <v>16</v>
      </c>
      <c r="B20" s="62">
        <v>415</v>
      </c>
      <c r="C20" s="62" t="s">
        <v>245</v>
      </c>
      <c r="D20" s="57" t="s">
        <v>246</v>
      </c>
      <c r="E20" s="56" t="s">
        <v>38</v>
      </c>
      <c r="F20" s="58" t="s">
        <v>104</v>
      </c>
      <c r="G20" s="95">
        <v>1</v>
      </c>
      <c r="H20" s="58"/>
      <c r="I20" s="60">
        <v>1</v>
      </c>
      <c r="J20" s="59"/>
    </row>
    <row r="21" spans="1:10" x14ac:dyDescent="0.2">
      <c r="A21" s="80">
        <f t="shared" si="1"/>
        <v>17</v>
      </c>
      <c r="B21" s="62">
        <v>416</v>
      </c>
      <c r="C21" s="62" t="s">
        <v>247</v>
      </c>
      <c r="D21" s="57" t="s">
        <v>248</v>
      </c>
      <c r="E21" s="56" t="s">
        <v>38</v>
      </c>
      <c r="F21" s="58" t="s">
        <v>104</v>
      </c>
      <c r="G21" s="94">
        <v>1</v>
      </c>
      <c r="H21" s="58"/>
      <c r="I21" s="60">
        <v>1</v>
      </c>
      <c r="J21" s="59"/>
    </row>
    <row r="22" spans="1:10" x14ac:dyDescent="0.2">
      <c r="A22" s="80">
        <f t="shared" si="1"/>
        <v>18</v>
      </c>
      <c r="B22" s="55">
        <v>529</v>
      </c>
      <c r="C22" s="56" t="s">
        <v>91</v>
      </c>
      <c r="D22" s="57" t="s">
        <v>253</v>
      </c>
      <c r="E22" s="56" t="s">
        <v>38</v>
      </c>
      <c r="F22" s="58" t="s">
        <v>104</v>
      </c>
      <c r="G22" s="94">
        <v>1</v>
      </c>
      <c r="H22" s="58"/>
      <c r="I22" s="60">
        <v>1</v>
      </c>
      <c r="J22" s="59">
        <v>3</v>
      </c>
    </row>
    <row r="23" spans="1:10" x14ac:dyDescent="0.2">
      <c r="A23" s="80">
        <f t="shared" si="1"/>
        <v>19</v>
      </c>
      <c r="B23" s="55">
        <v>535</v>
      </c>
      <c r="C23" s="56" t="s">
        <v>103</v>
      </c>
      <c r="D23" s="57" t="s">
        <v>254</v>
      </c>
      <c r="E23" s="56" t="s">
        <v>38</v>
      </c>
      <c r="F23" s="58" t="s">
        <v>104</v>
      </c>
      <c r="G23" s="94">
        <v>2</v>
      </c>
      <c r="H23" s="58"/>
      <c r="I23" s="60">
        <v>1</v>
      </c>
      <c r="J23" s="59">
        <v>3</v>
      </c>
    </row>
    <row r="24" spans="1:10" x14ac:dyDescent="0.2">
      <c r="A24" s="80">
        <f t="shared" si="1"/>
        <v>20</v>
      </c>
      <c r="B24" s="62">
        <v>542</v>
      </c>
      <c r="C24" s="62" t="s">
        <v>255</v>
      </c>
      <c r="D24" s="57" t="s">
        <v>256</v>
      </c>
      <c r="E24" s="56" t="s">
        <v>38</v>
      </c>
      <c r="F24" s="58" t="s">
        <v>104</v>
      </c>
      <c r="G24" s="94">
        <v>1</v>
      </c>
      <c r="H24" s="58"/>
      <c r="I24" s="60">
        <v>1</v>
      </c>
      <c r="J24" s="59"/>
    </row>
    <row r="25" spans="1:10" x14ac:dyDescent="0.2">
      <c r="A25" s="80">
        <f t="shared" si="1"/>
        <v>21</v>
      </c>
      <c r="B25" s="72">
        <v>550</v>
      </c>
      <c r="C25" s="72" t="s">
        <v>304</v>
      </c>
      <c r="D25" s="73" t="s">
        <v>305</v>
      </c>
      <c r="E25" s="70" t="s">
        <v>38</v>
      </c>
      <c r="F25" s="74" t="s">
        <v>104</v>
      </c>
      <c r="G25" s="76">
        <v>3</v>
      </c>
      <c r="H25" s="74"/>
      <c r="I25" s="75">
        <v>1</v>
      </c>
      <c r="J25" s="71"/>
    </row>
    <row r="26" spans="1:10" x14ac:dyDescent="0.2">
      <c r="A26" s="80">
        <f t="shared" si="1"/>
        <v>22</v>
      </c>
      <c r="B26" s="62">
        <v>568</v>
      </c>
      <c r="C26" s="62" t="s">
        <v>257</v>
      </c>
      <c r="D26" s="57" t="s">
        <v>258</v>
      </c>
      <c r="E26" s="56" t="s">
        <v>24</v>
      </c>
      <c r="F26" s="58" t="s">
        <v>127</v>
      </c>
      <c r="G26" s="94">
        <v>1</v>
      </c>
      <c r="H26" s="58"/>
      <c r="I26" s="57"/>
      <c r="J26" s="59"/>
    </row>
    <row r="27" spans="1:10" x14ac:dyDescent="0.2">
      <c r="A27" s="80">
        <f t="shared" si="1"/>
        <v>23</v>
      </c>
      <c r="B27" s="55">
        <v>803</v>
      </c>
      <c r="C27" s="56" t="s">
        <v>92</v>
      </c>
      <c r="D27" s="57" t="s">
        <v>259</v>
      </c>
      <c r="E27" s="56" t="s">
        <v>38</v>
      </c>
      <c r="F27" s="58" t="s">
        <v>104</v>
      </c>
      <c r="G27" s="94">
        <v>1</v>
      </c>
      <c r="H27" s="58"/>
      <c r="I27" s="60">
        <v>1</v>
      </c>
      <c r="J27" s="59">
        <v>3</v>
      </c>
    </row>
    <row r="28" spans="1:10" x14ac:dyDescent="0.2">
      <c r="A28" s="80">
        <f t="shared" si="1"/>
        <v>24</v>
      </c>
      <c r="B28" s="55">
        <v>807</v>
      </c>
      <c r="C28" s="56" t="s">
        <v>93</v>
      </c>
      <c r="D28" s="57" t="s">
        <v>260</v>
      </c>
      <c r="E28" s="56" t="s">
        <v>38</v>
      </c>
      <c r="F28" s="58" t="s">
        <v>104</v>
      </c>
      <c r="G28" s="94">
        <v>1</v>
      </c>
      <c r="H28" s="58"/>
      <c r="I28" s="60">
        <v>1</v>
      </c>
      <c r="J28" s="59">
        <v>3</v>
      </c>
    </row>
    <row r="29" spans="1:10" x14ac:dyDescent="0.2">
      <c r="A29" s="80">
        <f t="shared" si="1"/>
        <v>25</v>
      </c>
      <c r="B29" s="69">
        <v>809</v>
      </c>
      <c r="C29" s="70" t="s">
        <v>306</v>
      </c>
      <c r="D29" s="73" t="s">
        <v>307</v>
      </c>
      <c r="E29" s="70" t="s">
        <v>38</v>
      </c>
      <c r="F29" s="74" t="s">
        <v>104</v>
      </c>
      <c r="G29" s="76">
        <v>1</v>
      </c>
      <c r="H29" s="74"/>
      <c r="I29" s="75">
        <v>1</v>
      </c>
      <c r="J29" s="71">
        <v>3</v>
      </c>
    </row>
    <row r="30" spans="1:10" x14ac:dyDescent="0.2">
      <c r="A30" s="80">
        <f t="shared" si="1"/>
        <v>26</v>
      </c>
      <c r="B30" s="55">
        <v>811</v>
      </c>
      <c r="C30" s="56" t="s">
        <v>94</v>
      </c>
      <c r="D30" s="57" t="s">
        <v>261</v>
      </c>
      <c r="E30" s="56" t="s">
        <v>24</v>
      </c>
      <c r="F30" s="58" t="s">
        <v>127</v>
      </c>
      <c r="G30" s="94">
        <v>1</v>
      </c>
      <c r="H30" s="58"/>
      <c r="I30" s="57"/>
      <c r="J30" s="59">
        <v>2</v>
      </c>
    </row>
    <row r="31" spans="1:10" x14ac:dyDescent="0.2">
      <c r="A31" s="80">
        <f t="shared" si="1"/>
        <v>27</v>
      </c>
      <c r="B31" s="55">
        <v>812</v>
      </c>
      <c r="C31" s="56" t="s">
        <v>95</v>
      </c>
      <c r="D31" s="57" t="s">
        <v>262</v>
      </c>
      <c r="E31" s="56" t="s">
        <v>24</v>
      </c>
      <c r="F31" s="58" t="s">
        <v>127</v>
      </c>
      <c r="G31" s="94">
        <v>1</v>
      </c>
      <c r="H31" s="58"/>
      <c r="I31" s="57"/>
      <c r="J31" s="59">
        <v>2</v>
      </c>
    </row>
    <row r="32" spans="1:10" x14ac:dyDescent="0.2">
      <c r="A32" s="80">
        <f t="shared" si="1"/>
        <v>28</v>
      </c>
      <c r="B32" s="56">
        <v>816</v>
      </c>
      <c r="C32" s="56" t="s">
        <v>99</v>
      </c>
      <c r="D32" s="57" t="s">
        <v>266</v>
      </c>
      <c r="E32" s="56" t="s">
        <v>38</v>
      </c>
      <c r="F32" s="58" t="s">
        <v>104</v>
      </c>
      <c r="G32" s="94">
        <v>2</v>
      </c>
      <c r="H32" s="58"/>
      <c r="I32" s="60">
        <v>1</v>
      </c>
      <c r="J32" s="59">
        <v>3</v>
      </c>
    </row>
  </sheetData>
  <sheetProtection selectLockedCells="1"/>
  <printOptions horizontalCentered="1" verticalCentered="1" headings="1" gridLines="1"/>
  <pageMargins left="0.2" right="0.2" top="0.2" bottom="0.2" header="0.16" footer="0.2"/>
  <pageSetup scale="77"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mType xmlns="b9174b83-d16f-43c4-bbeb-c280f74ae39b">Internal DOH Form</FormType>
    <showonfrontpage xmlns="e87d405a-4759-43f8-848c-21ef0bd2b117">false</showonfrontpage>
    <LeadOrg xmlns="b9174b83-d16f-43c4-bbeb-c280f74ae39b">Maintenance</LeadOrg>
    <WhatsNew xmlns="e87d405a-4759-43f8-848c-21ef0bd2b117">false</WhatsNew>
    <FormNumber xmlns="b9174b83-d16f-43c4-bbeb-c280f74ae39b">OM-41</FormNumber>
    <Description0 xmlns="b9174b83-d16f-43c4-bbeb-c280f74ae39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6A09EBDAA82743AE7798A8A923F320" ma:contentTypeVersion="10" ma:contentTypeDescription="Create a new document." ma:contentTypeScope="" ma:versionID="d866486ef23a599901062a353f4d641b">
  <xsd:schema xmlns:xsd="http://www.w3.org/2001/XMLSchema" xmlns:xs="http://www.w3.org/2001/XMLSchema" xmlns:p="http://schemas.microsoft.com/office/2006/metadata/properties" xmlns:ns2="e87d405a-4759-43f8-848c-21ef0bd2b117" xmlns:ns3="b9174b83-d16f-43c4-bbeb-c280f74ae39b" targetNamespace="http://schemas.microsoft.com/office/2006/metadata/properties" ma:root="true" ma:fieldsID="605aeaad3a8f33b3398a5da01fc5c01b" ns2:_="" ns3:_="">
    <xsd:import namespace="e87d405a-4759-43f8-848c-21ef0bd2b117"/>
    <xsd:import namespace="b9174b83-d16f-43c4-bbeb-c280f74ae39b"/>
    <xsd:element name="properties">
      <xsd:complexType>
        <xsd:sequence>
          <xsd:element name="documentManagement">
            <xsd:complexType>
              <xsd:all>
                <xsd:element ref="ns2:showonfrontpage" minOccurs="0"/>
                <xsd:element ref="ns3:FormNumber" minOccurs="0"/>
                <xsd:element ref="ns3:Description0" minOccurs="0"/>
                <xsd:element ref="ns3:LeadOrg" minOccurs="0"/>
                <xsd:element ref="ns2:WhatsNew" minOccurs="0"/>
                <xsd:element ref="ns3:For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d405a-4759-43f8-848c-21ef0bd2b117" elementFormDefault="qualified">
    <xsd:import namespace="http://schemas.microsoft.com/office/2006/documentManagement/types"/>
    <xsd:import namespace="http://schemas.microsoft.com/office/infopath/2007/PartnerControls"/>
    <xsd:element name="showonfrontpage" ma:index="4" nillable="true" ma:displayName="showonfrontpage" ma:default="0" ma:internalName="showonfrontpage" ma:readOnly="false">
      <xsd:simpleType>
        <xsd:restriction base="dms:Boolean"/>
      </xsd:simpleType>
    </xsd:element>
    <xsd:element name="WhatsNew" ma:index="8" nillable="true" ma:displayName="WhatsNew" ma:default="0" ma:internalName="WhatsNew_d18e45ac_x002d_d8ad_x002d_41c4_x002d_b7c6_x002d_fcf61d57e33b"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9174b83-d16f-43c4-bbeb-c280f74ae39b" elementFormDefault="qualified">
    <xsd:import namespace="http://schemas.microsoft.com/office/2006/documentManagement/types"/>
    <xsd:import namespace="http://schemas.microsoft.com/office/infopath/2007/PartnerControls"/>
    <xsd:element name="FormNumber" ma:index="5" nillable="true" ma:displayName="FormNumber" ma:internalName="FormNumber" ma:readOnly="false">
      <xsd:simpleType>
        <xsd:restriction base="dms:Text">
          <xsd:maxLength value="255"/>
        </xsd:restriction>
      </xsd:simpleType>
    </xsd:element>
    <xsd:element name="Description0" ma:index="6" nillable="true" ma:displayName="Description" ma:internalName="Description0" ma:readOnly="false">
      <xsd:simpleType>
        <xsd:restriction base="dms:Note">
          <xsd:maxLength value="255"/>
        </xsd:restriction>
      </xsd:simpleType>
    </xsd:element>
    <xsd:element name="LeadOrg" ma:index="7" nillable="true" ma:displayName="LeadOrg" ma:internalName="LeadOrg" ma:readOnly="false">
      <xsd:simpleType>
        <xsd:restriction base="dms:Text">
          <xsd:maxLength value="255"/>
        </xsd:restriction>
      </xsd:simpleType>
    </xsd:element>
    <xsd:element name="FormType" ma:index="9" nillable="true" ma:displayName="FormType" ma:default="Internal DOH Form" ma:format="Dropdown" ma:internalName="FormType" ma:readOnly="false">
      <xsd:simpleType>
        <xsd:restriction base="dms:Choice">
          <xsd:enumeration value="Internal DOH Form"/>
          <xsd:enumeration value="Public Us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3" ma:displayName="_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LongProp xmlns="" name="Description_x0020_of_x0020_Form"><![CDATA[<p align="center">Maintenance Schedule Worksheet</p>
<p align="center">Republished&#58; 11/1/2000</p>
<p align="left"><b><u>APPLICATION</u>&#58; </b>Form OM-41, Maintenance Schedule Worksheet, is a maintenance organization's work plan for one week. It includes the work to be done, the day(s) and time in which it is to be done, the number of workers needed together with the supervisor in charge, and the materials involved along with estimated quantities. The OM-41 is completed by the applicable Supervisor and posted on the organization's bulletin board two weeks in advance of the proposed work week. A copy must be submitted to the appropriate District Administrator for review. All revisions will be posted on the schedule as soon as possible. Each OM-41 will remain posted for one week after the scheduled work is done.</p>]]></LongProp>
</LongProperties>
</file>

<file path=customXml/itemProps1.xml><?xml version="1.0" encoding="utf-8"?>
<ds:datastoreItem xmlns:ds="http://schemas.openxmlformats.org/officeDocument/2006/customXml" ds:itemID="{C217641A-2C2E-48D0-84D9-4D60827CB10A}"/>
</file>

<file path=customXml/itemProps2.xml><?xml version="1.0" encoding="utf-8"?>
<ds:datastoreItem xmlns:ds="http://schemas.openxmlformats.org/officeDocument/2006/customXml" ds:itemID="{7D1FCA26-CD65-4D39-83E3-AFAB6E87ADC6}"/>
</file>

<file path=customXml/itemProps3.xml><?xml version="1.0" encoding="utf-8"?>
<ds:datastoreItem xmlns:ds="http://schemas.openxmlformats.org/officeDocument/2006/customXml" ds:itemID="{8A9D51F7-4046-45C2-BB7E-F3DB94E68B89}"/>
</file>

<file path=customXml/itemProps4.xml><?xml version="1.0" encoding="utf-8"?>
<ds:datastoreItem xmlns:ds="http://schemas.openxmlformats.org/officeDocument/2006/customXml" ds:itemID="{83E3837C-45C9-4DA1-8611-A029DCFC3F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Portrait</vt:lpstr>
      <vt:lpstr>No Crew Size</vt:lpstr>
      <vt:lpstr>'No Crew Size'!ActivityCodes</vt:lpstr>
      <vt:lpstr>ActivityCodes</vt:lpstr>
      <vt:lpstr>EstType</vt:lpstr>
      <vt:lpstr>'No Crew Size'!FullActivity</vt:lpstr>
      <vt:lpstr>FullActivity</vt:lpstr>
      <vt:lpstr>'No Crew Size'!PerformanceStandards</vt:lpstr>
      <vt:lpstr>PerformanceStandards</vt:lpstr>
      <vt:lpstr>Portrait!Print_Area</vt:lpstr>
      <vt:lpstr>Portrait!Print_Titles</vt:lpstr>
      <vt:lpstr>WorkDay</vt:lpstr>
    </vt:vector>
  </TitlesOfParts>
  <Company>WVDOH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Maintenance Schedule Worksheet</dc:title>
  <dc:creator>Troyan, Michael O</dc:creator>
  <cp:lastModifiedBy>Administrator</cp:lastModifiedBy>
  <cp:lastPrinted>2023-03-16T15:49:17Z</cp:lastPrinted>
  <dcterms:created xsi:type="dcterms:W3CDTF">2001-03-12T13:09:20Z</dcterms:created>
  <dcterms:modified xsi:type="dcterms:W3CDTF">2023-03-23T12:49:04Z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DOT Forms</vt:lpwstr>
  </property>
  <property fmtid="{D5CDD505-2E9C-101B-9397-08002B2CF9AE}" pid="3" name="display_urn:schemas-microsoft-com:office:office#Editor">
    <vt:lpwstr>OTMOSSADMIN</vt:lpwstr>
  </property>
  <property fmtid="{D5CDD505-2E9C-101B-9397-08002B2CF9AE}" pid="4" name="display_urn:schemas-microsoft-com:office:office#Author">
    <vt:lpwstr>Abbott, Scott D</vt:lpwstr>
  </property>
  <property fmtid="{D5CDD505-2E9C-101B-9397-08002B2CF9AE}" pid="5" name="ContentTypeId">
    <vt:lpwstr>0x010100B46A09EBDAA82743AE7798A8A923F320</vt:lpwstr>
  </property>
</Properties>
</file>