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Users\A023425\Desktop\"/>
    </mc:Choice>
  </mc:AlternateContent>
  <xr:revisionPtr revIDLastSave="0" documentId="8_{2A020B62-319C-42C0-A30D-D758B7FF294C}" xr6:coauthVersionLast="47" xr6:coauthVersionMax="47" xr10:uidLastSave="{00000000-0000-0000-0000-000000000000}"/>
  <bookViews>
    <workbookView xWindow="30270" yWindow="570" windowWidth="23475" windowHeight="14145" tabRatio="869" firstSheet="1" activeTab="3" xr2:uid="{00000000-000D-0000-FFFF-FFFF00000000}"/>
  </bookViews>
  <sheets>
    <sheet name="START" sheetId="65477" state="veryHidden" r:id="rId1"/>
    <sheet name="Instructions" sheetId="65474" r:id="rId2"/>
    <sheet name="Classification Descriptions" sheetId="65476" r:id="rId3"/>
    <sheet name="Cover Sht" sheetId="1" r:id="rId4"/>
    <sheet name="Project Info" sheetId="65473" r:id="rId5"/>
    <sheet name="Fee Summary" sheetId="65458" r:id="rId6"/>
    <sheet name="DIRECT COST" sheetId="65455" r:id="rId7"/>
    <sheet name="Labor Summary" sheetId="65457" r:id="rId8"/>
    <sheet name="MAPPING" sheetId="10" r:id="rId9"/>
    <sheet name="SURVEYS" sheetId="27" r:id="rId10"/>
    <sheet name="DESIGN STUDY" sheetId="65471" r:id="rId11"/>
    <sheet name="PFR" sheetId="11" r:id="rId12"/>
    <sheet name="RW" sheetId="12" r:id="rId13"/>
    <sheet name="FFR" sheetId="13" r:id="rId14"/>
    <sheet name="FOR" sheetId="65453" r:id="rId15"/>
    <sheet name="QAQC" sheetId="15" r:id="rId16"/>
    <sheet name="GEOTECH" sheetId="16" r:id="rId17"/>
    <sheet name="DRAINAGE" sheetId="65464" r:id="rId18"/>
    <sheet name="PERMITS" sheetId="65465" r:id="rId19"/>
    <sheet name="TRAFFIC ANALYSIS" sheetId="65470" r:id="rId20"/>
    <sheet name="NATURAL RESOURCES" sheetId="65469" r:id="rId21"/>
    <sheet name="NEPA" sheetId="65466" r:id="rId22"/>
    <sheet name="NOISE" sheetId="65468" r:id="rId23"/>
    <sheet name="CULTURAL RESOURCES" sheetId="65467" r:id="rId24"/>
    <sheet name="STR1" sheetId="17" r:id="rId25"/>
    <sheet name="STR2" sheetId="65461" r:id="rId26"/>
    <sheet name="STR3" sheetId="65462" r:id="rId27"/>
    <sheet name="STR1 REHAB" sheetId="65478" r:id="rId28"/>
    <sheet name="MiscSTR" sheetId="29" r:id="rId29"/>
    <sheet name="POST DESIGN SERVICES" sheetId="65472" r:id="rId30"/>
    <sheet name="SPECIALIZED SERVICE " sheetId="65479" r:id="rId31"/>
    <sheet name="OH Certification" sheetId="65475" r:id="rId32"/>
  </sheets>
  <definedNames>
    <definedName name="_xlnm._FilterDatabase" localSheetId="3" hidden="1">'Cover Sht'!$A$5:$J$6</definedName>
    <definedName name="_xlnm.Print_Area" localSheetId="6">'DIRECT COST'!$A$1:$CL$65</definedName>
    <definedName name="_xlnm.Print_Area" localSheetId="5">'Fee Summary'!$A$1:$BM$60</definedName>
    <definedName name="_xlnm.Print_Area" localSheetId="16">GEOTECH!$A$1:$BH$66</definedName>
    <definedName name="_xlnm.Print_Area" localSheetId="1">Instructions!$A$1:$C$118</definedName>
    <definedName name="_xlnm.Print_Area" localSheetId="31">'OH Certification'!$A$1:$J$47</definedName>
    <definedName name="_xlnm.Print_Area" localSheetId="25">'STR2'!$A$1:$AP$65</definedName>
    <definedName name="_xlnm.Print_Area" localSheetId="26">'STR3'!$A$1:$AP$65</definedName>
    <definedName name="_xlnm.Print_Area" localSheetId="9">SURVEYS!$A$1:$U$51</definedName>
  </definedNames>
  <calcPr calcId="191029" fullPrecision="0"/>
  <customWorkbookViews>
    <customWorkbookView name="Brent Belcher - Personal View" guid="{E85A38F2-46A0-11D3-99A6-006008C1857C}" mergeInterval="0" personalView="1" xWindow="3" yWindow="27" windowWidth="754" windowHeight="401" tabRatio="862" activeSheetId="5"/>
    <customWorkbookView name="bbelcher - Personal View" guid="{606B6F42-3543-11D3-AF48-00A02490DF4B}" mergeInterval="0" personalView="1" maximized="1" windowWidth="987" windowHeight="606" tabRatio="862" activeSheetId="18"/>
    <customWorkbookView name="Carl Bowyer - Personal View" guid="{F2D9B7A0-CD8B-11D2-B74E-0020AFD92DC7}" mergeInterval="0" personalView="1" maximized="1" windowWidth="754" windowHeight="436" tabRatio="862"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46" i="65458" l="1"/>
  <c r="T10" i="27"/>
  <c r="EM30" i="65466"/>
  <c r="Z31" i="65470"/>
  <c r="AA31" i="65470"/>
  <c r="AB31" i="65470"/>
  <c r="AC31" i="65470"/>
  <c r="AD31" i="65470"/>
  <c r="AE31" i="65470"/>
  <c r="Y31" i="65470"/>
  <c r="AF28" i="65470"/>
  <c r="AF24" i="65470"/>
  <c r="AF23" i="65470"/>
  <c r="AF26" i="65470" s="1"/>
  <c r="T51" i="65478"/>
  <c r="T49" i="65478"/>
  <c r="T48" i="65478"/>
  <c r="T47" i="65478"/>
  <c r="S53" i="65478"/>
  <c r="AD52" i="65478" s="1"/>
  <c r="R53" i="65478"/>
  <c r="AC52" i="65478" s="1"/>
  <c r="Q53" i="65478"/>
  <c r="AB52" i="65478" s="1"/>
  <c r="P53" i="65478"/>
  <c r="O53" i="65478"/>
  <c r="N53" i="65478"/>
  <c r="M53" i="65478"/>
  <c r="AF25" i="65470"/>
  <c r="BK44" i="65472"/>
  <c r="CK62" i="65455"/>
  <c r="S34" i="65455"/>
  <c r="BQ25" i="65455"/>
  <c r="AC25" i="65455"/>
  <c r="AW63" i="65455"/>
  <c r="AW48" i="65455"/>
  <c r="BF19" i="16"/>
  <c r="BF16" i="16"/>
  <c r="Q41" i="65478"/>
  <c r="D19" i="65478" s="1"/>
  <c r="T19" i="65457" s="1"/>
  <c r="AB50" i="65478"/>
  <c r="AD50" i="65478"/>
  <c r="AO14" i="65457"/>
  <c r="AN13" i="65457"/>
  <c r="AM14" i="65457"/>
  <c r="AL14" i="65457"/>
  <c r="X50" i="65478"/>
  <c r="BN13" i="65469"/>
  <c r="AM50" i="65471"/>
  <c r="AA49" i="65471"/>
  <c r="U49" i="65471"/>
  <c r="T49" i="65471"/>
  <c r="S49" i="65471"/>
  <c r="R49" i="65471"/>
  <c r="Q49" i="65471"/>
  <c r="P49" i="65471"/>
  <c r="O49" i="65471"/>
  <c r="N50" i="27"/>
  <c r="O50" i="27"/>
  <c r="P50" i="27"/>
  <c r="Q50" i="27"/>
  <c r="R50" i="27"/>
  <c r="S50" i="27"/>
  <c r="U29" i="10"/>
  <c r="S66" i="12"/>
  <c r="R66" i="12"/>
  <c r="Q66" i="12"/>
  <c r="P66" i="12"/>
  <c r="O66" i="12"/>
  <c r="N66" i="12"/>
  <c r="M66" i="12"/>
  <c r="T34" i="12"/>
  <c r="T36" i="12"/>
  <c r="T35" i="12"/>
  <c r="AT14" i="65457"/>
  <c r="AT13" i="65457"/>
  <c r="AT9" i="65457"/>
  <c r="AS14" i="65457"/>
  <c r="AS13" i="65457"/>
  <c r="AS9" i="65457"/>
  <c r="AR14" i="65457"/>
  <c r="AR13" i="65457"/>
  <c r="AR9" i="65457"/>
  <c r="U43" i="12"/>
  <c r="T44" i="12"/>
  <c r="U46" i="12"/>
  <c r="T47" i="12"/>
  <c r="U49" i="12"/>
  <c r="T51" i="12"/>
  <c r="T52" i="12"/>
  <c r="T53" i="12"/>
  <c r="T54" i="12"/>
  <c r="T55" i="12"/>
  <c r="T56" i="12"/>
  <c r="T57" i="12"/>
  <c r="T58" i="12"/>
  <c r="T59" i="12"/>
  <c r="T60" i="12"/>
  <c r="T61" i="12"/>
  <c r="T62" i="12"/>
  <c r="T63" i="12"/>
  <c r="H31" i="65472"/>
  <c r="H32" i="65472"/>
  <c r="H33" i="65472"/>
  <c r="E34" i="65472"/>
  <c r="AU43" i="65472"/>
  <c r="Y45" i="65472"/>
  <c r="AF42" i="65472"/>
  <c r="T45" i="65472"/>
  <c r="S45" i="65472"/>
  <c r="R45" i="65472"/>
  <c r="Q45" i="65472"/>
  <c r="P45" i="65472"/>
  <c r="O45" i="65472"/>
  <c r="N45" i="65472"/>
  <c r="U45" i="65472" s="1"/>
  <c r="AE47" i="65478"/>
  <c r="AC50" i="65478"/>
  <c r="AA50" i="65478"/>
  <c r="Z50" i="65478"/>
  <c r="Y50" i="65478"/>
  <c r="S64" i="65478"/>
  <c r="R64" i="65478"/>
  <c r="Q64" i="65478"/>
  <c r="P64" i="65478"/>
  <c r="O64" i="65478"/>
  <c r="N64" i="65478"/>
  <c r="M64" i="65478"/>
  <c r="T35" i="65478"/>
  <c r="M41" i="65478"/>
  <c r="M28" i="65478"/>
  <c r="N28" i="65478"/>
  <c r="O28" i="65478"/>
  <c r="Q28" i="65478"/>
  <c r="R28" i="65478"/>
  <c r="S28" i="65478"/>
  <c r="T10" i="65478"/>
  <c r="BQ44" i="65455"/>
  <c r="BN43" i="65455"/>
  <c r="BQ43" i="65455" s="1"/>
  <c r="BQ42" i="65455"/>
  <c r="BQ39" i="65455"/>
  <c r="D16" i="65478" l="1"/>
  <c r="AB53" i="65478"/>
  <c r="AR34" i="65457"/>
  <c r="T53" i="65478"/>
  <c r="T13" i="65457"/>
  <c r="V49" i="65471"/>
  <c r="BQ45" i="65455"/>
  <c r="X52" i="65478"/>
  <c r="D17" i="65478"/>
  <c r="T15" i="65457" s="1"/>
  <c r="D12" i="65478"/>
  <c r="T9" i="65457" s="1"/>
  <c r="AE50" i="65478"/>
  <c r="D18" i="65478"/>
  <c r="T16" i="65457" s="1"/>
  <c r="E15" i="12"/>
  <c r="E14" i="12"/>
  <c r="E13" i="12"/>
  <c r="E12" i="12"/>
  <c r="E11" i="12"/>
  <c r="E10" i="12"/>
  <c r="E9" i="12"/>
  <c r="T64" i="12"/>
  <c r="T66" i="12"/>
  <c r="AS34" i="65457"/>
  <c r="H34" i="65472"/>
  <c r="H20" i="65472" s="1"/>
  <c r="AP49" i="65479"/>
  <c r="AO49" i="65479"/>
  <c r="AN49" i="65479"/>
  <c r="AM49" i="65479"/>
  <c r="AL49" i="65479"/>
  <c r="AK49" i="65479"/>
  <c r="AJ49" i="65479"/>
  <c r="AE49" i="65479"/>
  <c r="AD49" i="65479"/>
  <c r="AC49" i="65479"/>
  <c r="AB49" i="65479"/>
  <c r="AA49" i="65479"/>
  <c r="Z49" i="65479"/>
  <c r="Y49" i="65479"/>
  <c r="T49" i="65479"/>
  <c r="S49" i="65479"/>
  <c r="R49" i="65479"/>
  <c r="Q49" i="65479"/>
  <c r="P49" i="65479"/>
  <c r="O49" i="65479"/>
  <c r="N49" i="65479"/>
  <c r="BA47" i="65479"/>
  <c r="AZ47" i="65479"/>
  <c r="AY47" i="65479"/>
  <c r="AX47" i="65479"/>
  <c r="AW47" i="65479"/>
  <c r="AV47" i="65479"/>
  <c r="AU47" i="65479"/>
  <c r="AQ47" i="65479"/>
  <c r="AF47" i="65479"/>
  <c r="U47" i="65479"/>
  <c r="BK46" i="65479"/>
  <c r="AQ46" i="65479"/>
  <c r="AF46" i="65479"/>
  <c r="U46" i="65479"/>
  <c r="BK45" i="65479"/>
  <c r="BB45" i="65479"/>
  <c r="AQ45" i="65479"/>
  <c r="AF45" i="65479"/>
  <c r="U45" i="65479"/>
  <c r="BK44" i="65479"/>
  <c r="BB44" i="65479"/>
  <c r="AQ44" i="65479"/>
  <c r="AF44" i="65479"/>
  <c r="U44" i="65479"/>
  <c r="BB43" i="65479"/>
  <c r="AQ43" i="65479"/>
  <c r="AF43" i="65479"/>
  <c r="U43" i="65479"/>
  <c r="BB42" i="65479"/>
  <c r="AQ42" i="65479"/>
  <c r="AF42" i="65479"/>
  <c r="U42" i="65479"/>
  <c r="BB41" i="65479"/>
  <c r="AQ41" i="65479"/>
  <c r="AF41" i="65479"/>
  <c r="U41" i="65479"/>
  <c r="BK40" i="65479"/>
  <c r="BB40" i="65479"/>
  <c r="AQ40" i="65479"/>
  <c r="AF40" i="65479"/>
  <c r="U40" i="65479"/>
  <c r="BK39" i="65479"/>
  <c r="BK41" i="65479" s="1"/>
  <c r="BB39" i="65479"/>
  <c r="AQ39" i="65479"/>
  <c r="AF39" i="65479"/>
  <c r="U39" i="65479"/>
  <c r="BB38" i="65479"/>
  <c r="AQ38" i="65479"/>
  <c r="AF38" i="65479"/>
  <c r="U38" i="65479"/>
  <c r="BB37" i="65479"/>
  <c r="AQ37" i="65479"/>
  <c r="AF37" i="65479"/>
  <c r="U37" i="65479"/>
  <c r="E37" i="65479"/>
  <c r="BB36" i="65479"/>
  <c r="AQ36" i="65479"/>
  <c r="AF36" i="65479"/>
  <c r="U36" i="65479"/>
  <c r="H36" i="65479"/>
  <c r="BK35" i="65479"/>
  <c r="BB35" i="65479"/>
  <c r="AQ35" i="65479"/>
  <c r="AF35" i="65479"/>
  <c r="U35" i="65479"/>
  <c r="H35" i="65479"/>
  <c r="BK34" i="65479"/>
  <c r="BK36" i="65479" s="1"/>
  <c r="BB34" i="65479"/>
  <c r="AQ34" i="65479"/>
  <c r="AF34" i="65479"/>
  <c r="U34" i="65479"/>
  <c r="H34" i="65479"/>
  <c r="BB33" i="65479"/>
  <c r="AQ33" i="65479"/>
  <c r="AF33" i="65479"/>
  <c r="U33" i="65479"/>
  <c r="BB32" i="65479"/>
  <c r="AQ32" i="65479"/>
  <c r="AF32" i="65479"/>
  <c r="U32" i="65479"/>
  <c r="BB31" i="65479"/>
  <c r="AQ31" i="65479"/>
  <c r="AF31" i="65479"/>
  <c r="U31" i="65479"/>
  <c r="BK30" i="65479"/>
  <c r="BB30" i="65479"/>
  <c r="AQ30" i="65479"/>
  <c r="AF30" i="65479"/>
  <c r="U30" i="65479"/>
  <c r="BK29" i="65479"/>
  <c r="BK31" i="65479" s="1"/>
  <c r="BB29" i="65479"/>
  <c r="AQ29" i="65479"/>
  <c r="AF29" i="65479"/>
  <c r="U29" i="65479"/>
  <c r="BB28" i="65479"/>
  <c r="AQ28" i="65479"/>
  <c r="AF28" i="65479"/>
  <c r="U28" i="65479"/>
  <c r="BB27" i="65479"/>
  <c r="AQ27" i="65479"/>
  <c r="AF27" i="65479"/>
  <c r="U27" i="65479"/>
  <c r="BB26" i="65479"/>
  <c r="AQ26" i="65479"/>
  <c r="AF26" i="65479"/>
  <c r="U26" i="65479"/>
  <c r="BK25" i="65479"/>
  <c r="BB25" i="65479"/>
  <c r="AQ25" i="65479"/>
  <c r="AF25" i="65479"/>
  <c r="U25" i="65479"/>
  <c r="BK24" i="65479"/>
  <c r="BK26" i="65479" s="1"/>
  <c r="BB24" i="65479"/>
  <c r="AQ24" i="65479"/>
  <c r="AF24" i="65479"/>
  <c r="U24" i="65479"/>
  <c r="BB23" i="65479"/>
  <c r="AQ23" i="65479"/>
  <c r="AF23" i="65479"/>
  <c r="U23" i="65479"/>
  <c r="BB22" i="65479"/>
  <c r="AQ22" i="65479"/>
  <c r="AF22" i="65479"/>
  <c r="U22" i="65479"/>
  <c r="BB21" i="65479"/>
  <c r="AQ21" i="65479"/>
  <c r="AF21" i="65479"/>
  <c r="U21" i="65479"/>
  <c r="BK20" i="65479"/>
  <c r="BB20" i="65479"/>
  <c r="AQ20" i="65479"/>
  <c r="AF20" i="65479"/>
  <c r="U20" i="65479"/>
  <c r="BK19" i="65479"/>
  <c r="BK21" i="65479" s="1"/>
  <c r="BB19" i="65479"/>
  <c r="AQ19" i="65479"/>
  <c r="AF19" i="65479"/>
  <c r="U19" i="65479"/>
  <c r="BB18" i="65479"/>
  <c r="AQ18" i="65479"/>
  <c r="AF18" i="65479"/>
  <c r="U18" i="65479"/>
  <c r="BB17" i="65479"/>
  <c r="AQ17" i="65479"/>
  <c r="AF17" i="65479"/>
  <c r="U17" i="65479"/>
  <c r="BB16" i="65479"/>
  <c r="AQ16" i="65479"/>
  <c r="AF16" i="65479"/>
  <c r="U16" i="65479"/>
  <c r="BK15" i="65479"/>
  <c r="BB15" i="65479"/>
  <c r="AQ15" i="65479"/>
  <c r="AF15" i="65479"/>
  <c r="U15" i="65479"/>
  <c r="BK14" i="65479"/>
  <c r="BB14" i="65479"/>
  <c r="AQ14" i="65479"/>
  <c r="AF14" i="65479"/>
  <c r="U14" i="65479"/>
  <c r="BB13" i="65479"/>
  <c r="AQ13" i="65479"/>
  <c r="AF13" i="65479"/>
  <c r="U13" i="65479"/>
  <c r="G9" i="65479"/>
  <c r="C9" i="65479"/>
  <c r="BH8" i="65479"/>
  <c r="BD8" i="65479"/>
  <c r="AY8" i="65479"/>
  <c r="AT8" i="65479"/>
  <c r="AN8" i="65479"/>
  <c r="AI8" i="65479"/>
  <c r="AC8" i="65479"/>
  <c r="X8" i="65479"/>
  <c r="R8" i="65479"/>
  <c r="M8" i="65479"/>
  <c r="G8" i="65479"/>
  <c r="C8" i="65479"/>
  <c r="BH7" i="65479"/>
  <c r="BD7" i="65479"/>
  <c r="AY7" i="65479"/>
  <c r="AT7" i="65479"/>
  <c r="AN7" i="65479"/>
  <c r="AI7" i="65479"/>
  <c r="AC7" i="65479"/>
  <c r="X7" i="65479"/>
  <c r="R7" i="65479"/>
  <c r="M7" i="65479"/>
  <c r="BG6" i="65479"/>
  <c r="AX6" i="65479"/>
  <c r="AL6" i="65479"/>
  <c r="AA6" i="65479"/>
  <c r="P6" i="65479"/>
  <c r="F6" i="65479"/>
  <c r="T58" i="65478"/>
  <c r="BK16" i="65479" l="1"/>
  <c r="BK48" i="65479" s="1"/>
  <c r="H42" i="65458" s="1"/>
  <c r="H37" i="65479"/>
  <c r="H23" i="65479" s="1"/>
  <c r="S67" i="12"/>
  <c r="R67" i="12"/>
  <c r="Q67" i="12"/>
  <c r="P67" i="12"/>
  <c r="O67" i="12"/>
  <c r="N67" i="12"/>
  <c r="M67" i="12"/>
  <c r="AX49" i="65479"/>
  <c r="E16" i="65479" s="1"/>
  <c r="AW49" i="65479"/>
  <c r="E15" i="65479" s="1"/>
  <c r="BB47" i="65479"/>
  <c r="AY49" i="65479"/>
  <c r="E17" i="65479" s="1"/>
  <c r="AZ49" i="65479"/>
  <c r="E18" i="65479" s="1"/>
  <c r="AQ49" i="65479"/>
  <c r="AV49" i="65479"/>
  <c r="E14" i="65479" s="1"/>
  <c r="AF49" i="65479"/>
  <c r="AU49" i="65479"/>
  <c r="E13" i="65479" s="1"/>
  <c r="V9" i="65457" s="1"/>
  <c r="BA49" i="65479"/>
  <c r="E19" i="65479" s="1"/>
  <c r="U49" i="65479"/>
  <c r="T67" i="12" l="1"/>
  <c r="H19" i="65479"/>
  <c r="V16" i="65457"/>
  <c r="H18" i="65479"/>
  <c r="V15" i="65457"/>
  <c r="H17" i="65479"/>
  <c r="V13" i="65457"/>
  <c r="H16" i="65479"/>
  <c r="V12" i="65457"/>
  <c r="H15" i="65479"/>
  <c r="V11" i="65457"/>
  <c r="H14" i="65479"/>
  <c r="V10" i="65457"/>
  <c r="BB49" i="65479"/>
  <c r="AU50" i="65479" s="1"/>
  <c r="H13" i="65479"/>
  <c r="E20" i="65479"/>
  <c r="H20" i="65479" l="1"/>
  <c r="AW50" i="65479"/>
  <c r="AV50" i="65479"/>
  <c r="AY50" i="65479"/>
  <c r="BA50" i="65479"/>
  <c r="AX50" i="65479"/>
  <c r="AZ50" i="65479"/>
  <c r="BB50" i="65479" l="1"/>
  <c r="AO20" i="65478"/>
  <c r="AO19" i="65478"/>
  <c r="AO18" i="65478"/>
  <c r="AO17" i="65478"/>
  <c r="AO16" i="65478"/>
  <c r="AO15" i="65478"/>
  <c r="AO14" i="65478"/>
  <c r="AO13" i="65478"/>
  <c r="AO23" i="65478"/>
  <c r="AO24" i="65478"/>
  <c r="AO25" i="65478"/>
  <c r="T62" i="65478"/>
  <c r="T61" i="65478"/>
  <c r="T60" i="65478"/>
  <c r="T59" i="65478"/>
  <c r="T64" i="65478" l="1"/>
  <c r="AH6" i="65478" l="1"/>
  <c r="AM5" i="65478"/>
  <c r="AH5" i="65478"/>
  <c r="AM4" i="65478"/>
  <c r="AH4" i="65478"/>
  <c r="AK3" i="65478"/>
  <c r="AO22" i="65478"/>
  <c r="AO21" i="65478"/>
  <c r="AO12" i="65478"/>
  <c r="AO11" i="65478"/>
  <c r="AO10" i="65478"/>
  <c r="AO9" i="65478"/>
  <c r="U12" i="65478"/>
  <c r="U13" i="65478" s="1"/>
  <c r="U14" i="65478" s="1"/>
  <c r="U15" i="65478" s="1"/>
  <c r="U16" i="65478" s="1"/>
  <c r="U17" i="65478" s="1"/>
  <c r="U18" i="65478" s="1"/>
  <c r="U19" i="65478" s="1"/>
  <c r="U20" i="65478" s="1"/>
  <c r="U21" i="65478" s="1"/>
  <c r="U22" i="65478" s="1"/>
  <c r="U23" i="65478" s="1"/>
  <c r="U24" i="65478" s="1"/>
  <c r="U25" i="65478" s="1"/>
  <c r="U26" i="65478" s="1"/>
  <c r="U27" i="65478" s="1"/>
  <c r="U28" i="65478" s="1"/>
  <c r="U29" i="65478" s="1"/>
  <c r="U30" i="65478" s="1"/>
  <c r="U31" i="65478" s="1"/>
  <c r="U32" i="65478" s="1"/>
  <c r="U33" i="65478" s="1"/>
  <c r="U34" i="65478" s="1"/>
  <c r="U35" i="65478" s="1"/>
  <c r="U36" i="65478" s="1"/>
  <c r="U37" i="65478" s="1"/>
  <c r="U38" i="65478" s="1"/>
  <c r="U39" i="65478" s="1"/>
  <c r="U40" i="65478" s="1"/>
  <c r="S41" i="65478"/>
  <c r="AD53" i="65478" s="1"/>
  <c r="R41" i="65478"/>
  <c r="AC53" i="65478" s="1"/>
  <c r="P41" i="65478"/>
  <c r="O41" i="65478"/>
  <c r="N41" i="65478"/>
  <c r="T38" i="65478"/>
  <c r="T39" i="65478"/>
  <c r="T37" i="65478"/>
  <c r="T36" i="65478"/>
  <c r="T14" i="65478"/>
  <c r="T13" i="65478"/>
  <c r="T12" i="65478"/>
  <c r="T11" i="65478"/>
  <c r="T17" i="65478"/>
  <c r="T23" i="65478"/>
  <c r="AE44" i="65478"/>
  <c r="AE43" i="65478"/>
  <c r="AE45" i="65478" s="1"/>
  <c r="P28" i="65478"/>
  <c r="AE40" i="65478"/>
  <c r="AE39" i="65478"/>
  <c r="AE38" i="65478"/>
  <c r="AE37" i="65478"/>
  <c r="D40" i="65478"/>
  <c r="AE36" i="65478"/>
  <c r="AE35" i="65478"/>
  <c r="AE34" i="65478"/>
  <c r="AE33" i="65478"/>
  <c r="AE32" i="65478"/>
  <c r="AE31" i="65478"/>
  <c r="AE30" i="65478"/>
  <c r="AE29" i="65478"/>
  <c r="AE28" i="65478"/>
  <c r="AE27" i="65478"/>
  <c r="AE26" i="65478"/>
  <c r="AE25" i="65478"/>
  <c r="AE24" i="65478"/>
  <c r="AE23" i="65478"/>
  <c r="AE22" i="65478"/>
  <c r="AE21" i="65478"/>
  <c r="AE20" i="65478"/>
  <c r="AE19" i="65478"/>
  <c r="AE18" i="65478"/>
  <c r="AE17" i="65478"/>
  <c r="AE16" i="65478"/>
  <c r="AE15" i="65478"/>
  <c r="AE14" i="65478"/>
  <c r="AE13" i="65478"/>
  <c r="AE12" i="65478"/>
  <c r="AE11" i="65478"/>
  <c r="W6" i="65478"/>
  <c r="L6" i="65478"/>
  <c r="G6" i="65478"/>
  <c r="C6" i="65478"/>
  <c r="AB5" i="65478"/>
  <c r="W5" i="65478"/>
  <c r="Q5" i="65478"/>
  <c r="L5" i="65478"/>
  <c r="G5" i="65478"/>
  <c r="C5" i="65478"/>
  <c r="AB4" i="65478"/>
  <c r="W4" i="65478"/>
  <c r="Q4" i="65478"/>
  <c r="L4" i="65478"/>
  <c r="Z3" i="65478"/>
  <c r="O3" i="65478"/>
  <c r="E3" i="65478"/>
  <c r="CK57" i="65455"/>
  <c r="BG59" i="65455"/>
  <c r="BD58" i="65455"/>
  <c r="BG58" i="65455" s="1"/>
  <c r="BG57" i="65455"/>
  <c r="BG54" i="65455"/>
  <c r="BG50" i="65455"/>
  <c r="BD49" i="65455"/>
  <c r="BG49" i="65455" s="1"/>
  <c r="BG48" i="65455"/>
  <c r="BG45" i="65455"/>
  <c r="BG41" i="65455"/>
  <c r="BD40" i="65455"/>
  <c r="BG40" i="65455" s="1"/>
  <c r="BG39" i="65455"/>
  <c r="BG36" i="65455"/>
  <c r="BG32" i="65455"/>
  <c r="BD31" i="65455"/>
  <c r="BG31" i="65455" s="1"/>
  <c r="BG30" i="65455"/>
  <c r="BG27" i="65455"/>
  <c r="AW62" i="65455"/>
  <c r="AT61" i="65455"/>
  <c r="AW61" i="65455" s="1"/>
  <c r="AW60" i="65455"/>
  <c r="AW57" i="65455"/>
  <c r="AW53" i="65455"/>
  <c r="AT52" i="65455"/>
  <c r="AW52" i="65455" s="1"/>
  <c r="AW51" i="65455"/>
  <c r="AM60" i="65455"/>
  <c r="AJ59" i="65455"/>
  <c r="AM59" i="65455" s="1"/>
  <c r="AM58" i="65455"/>
  <c r="AM55" i="65455"/>
  <c r="AM51" i="65455"/>
  <c r="AJ50" i="65455"/>
  <c r="AM50" i="65455" s="1"/>
  <c r="AM49" i="65455"/>
  <c r="AM46" i="65455"/>
  <c r="AM42" i="65455"/>
  <c r="AJ41" i="65455"/>
  <c r="AM41" i="65455" s="1"/>
  <c r="AM40" i="65455"/>
  <c r="AM37" i="65455"/>
  <c r="AM33" i="65455"/>
  <c r="AJ32" i="65455"/>
  <c r="AM32" i="65455" s="1"/>
  <c r="AM31" i="65455"/>
  <c r="AM28" i="65455"/>
  <c r="AC61" i="65455"/>
  <c r="Z60" i="65455"/>
  <c r="AC60" i="65455" s="1"/>
  <c r="AC59" i="65455"/>
  <c r="AC56" i="65455"/>
  <c r="AC52" i="65455"/>
  <c r="Z51" i="65455"/>
  <c r="AC51" i="65455" s="1"/>
  <c r="AC50" i="65455"/>
  <c r="AC47" i="65455"/>
  <c r="S60" i="65455"/>
  <c r="P59" i="65455"/>
  <c r="S59" i="65455" s="1"/>
  <c r="S58" i="65455"/>
  <c r="S55" i="65455"/>
  <c r="S51" i="65455"/>
  <c r="P50" i="65455"/>
  <c r="S50" i="65455" s="1"/>
  <c r="S49" i="65455"/>
  <c r="S46" i="65455"/>
  <c r="S42" i="65455"/>
  <c r="P41" i="65455"/>
  <c r="S41" i="65455" s="1"/>
  <c r="S40" i="65455"/>
  <c r="S37" i="65455"/>
  <c r="S33" i="65455"/>
  <c r="P32" i="65455"/>
  <c r="S32" i="65455" s="1"/>
  <c r="S31" i="65455"/>
  <c r="S28" i="65455"/>
  <c r="I49" i="65455"/>
  <c r="I46" i="65455"/>
  <c r="I60" i="65455"/>
  <c r="F59" i="65455"/>
  <c r="I59" i="65455" s="1"/>
  <c r="I58" i="65455"/>
  <c r="I55" i="65455"/>
  <c r="I51" i="65455"/>
  <c r="F50" i="65455"/>
  <c r="I50" i="65455" s="1"/>
  <c r="AW20" i="65455"/>
  <c r="AE53" i="65478" l="1"/>
  <c r="AO26" i="65478"/>
  <c r="D14" i="65478"/>
  <c r="T11" i="65457" s="1"/>
  <c r="Z52" i="65478"/>
  <c r="D20" i="65478"/>
  <c r="T20" i="65457" s="1"/>
  <c r="D21" i="65478"/>
  <c r="T21" i="65457" s="1"/>
  <c r="T41" i="65478"/>
  <c r="D13" i="65478"/>
  <c r="T10" i="65457" s="1"/>
  <c r="Y52" i="65478"/>
  <c r="T28" i="65478"/>
  <c r="D15" i="65478"/>
  <c r="AA52" i="65478"/>
  <c r="AE41" i="65478"/>
  <c r="BG60" i="65455"/>
  <c r="AM34" i="65455"/>
  <c r="BG51" i="65455"/>
  <c r="BG42" i="65455"/>
  <c r="BG33" i="65455"/>
  <c r="AW54" i="65455"/>
  <c r="AM52" i="65455"/>
  <c r="AM61" i="65455"/>
  <c r="S61" i="65455"/>
  <c r="AM43" i="65455"/>
  <c r="AC53" i="65455"/>
  <c r="I61" i="65455"/>
  <c r="I52" i="65455"/>
  <c r="AC62" i="65455"/>
  <c r="S43" i="65455"/>
  <c r="S52" i="65455"/>
  <c r="CK18" i="65455"/>
  <c r="CK19" i="65455"/>
  <c r="CK20" i="65455"/>
  <c r="CK21" i="65455"/>
  <c r="CK22" i="65455"/>
  <c r="CK23" i="65455"/>
  <c r="CK24" i="65455"/>
  <c r="CK25" i="65455"/>
  <c r="CK26" i="65455"/>
  <c r="CK27" i="65455"/>
  <c r="CK28" i="65455"/>
  <c r="CK29" i="65455"/>
  <c r="CK30" i="65455"/>
  <c r="CK31" i="65455"/>
  <c r="CK32" i="65455"/>
  <c r="CK33" i="65455"/>
  <c r="CK34" i="65455"/>
  <c r="CK35" i="65455"/>
  <c r="CK36" i="65455"/>
  <c r="CK37" i="65455"/>
  <c r="CK38" i="65455"/>
  <c r="CK39" i="65455"/>
  <c r="CK40" i="65455"/>
  <c r="CK41" i="65455"/>
  <c r="CK42" i="65455"/>
  <c r="CK43" i="65455"/>
  <c r="CK44" i="65455"/>
  <c r="CK45" i="65455"/>
  <c r="CK46" i="65455"/>
  <c r="CK47" i="65455"/>
  <c r="CK48" i="65455"/>
  <c r="CK49" i="65455"/>
  <c r="CK50" i="65455"/>
  <c r="CK51" i="65455"/>
  <c r="CK52" i="65455"/>
  <c r="CK53" i="65455"/>
  <c r="CK54" i="65455"/>
  <c r="CK55" i="65455"/>
  <c r="CK56" i="65455"/>
  <c r="CK58" i="65455"/>
  <c r="CK59" i="65455"/>
  <c r="CK60" i="65455"/>
  <c r="CK15" i="65455"/>
  <c r="CK16" i="65455"/>
  <c r="CK17" i="65455"/>
  <c r="CK14" i="65455"/>
  <c r="E39" i="65478" l="1"/>
  <c r="E37" i="65478"/>
  <c r="AE52" i="65478"/>
  <c r="AE54" i="65478" s="1"/>
  <c r="T12" i="65457"/>
  <c r="D22" i="65478"/>
  <c r="E38" i="65478"/>
  <c r="AJ44" i="13"/>
  <c r="U16" i="65453"/>
  <c r="AQ16" i="13"/>
  <c r="AG13" i="11"/>
  <c r="AF38" i="11"/>
  <c r="BA29" i="65471"/>
  <c r="AZ29" i="65471"/>
  <c r="BB29" i="65471"/>
  <c r="BC29" i="65471"/>
  <c r="BD29" i="65471"/>
  <c r="BE29" i="65471"/>
  <c r="AY29" i="65471"/>
  <c r="AY31" i="65471" s="1"/>
  <c r="AD49" i="65471"/>
  <c r="AS50" i="65471"/>
  <c r="AN50" i="65471"/>
  <c r="AO50" i="65471"/>
  <c r="AP50" i="65471"/>
  <c r="AQ50" i="65471"/>
  <c r="AR50" i="65471"/>
  <c r="AT10" i="65471"/>
  <c r="AT11" i="65471"/>
  <c r="AT12" i="65471"/>
  <c r="AT13" i="65471"/>
  <c r="AT14" i="65471"/>
  <c r="AT15" i="65471"/>
  <c r="AT16" i="65471"/>
  <c r="AT17" i="65471"/>
  <c r="AT18" i="65471"/>
  <c r="AT19" i="65471"/>
  <c r="AT20" i="65471"/>
  <c r="AT21" i="65471"/>
  <c r="AT22" i="65471"/>
  <c r="AT23" i="65471"/>
  <c r="AT24" i="65471"/>
  <c r="AT25" i="65471"/>
  <c r="AT26" i="65471"/>
  <c r="AT27" i="65471"/>
  <c r="AT28" i="65471"/>
  <c r="AT29" i="65471"/>
  <c r="AT30" i="65471"/>
  <c r="AT31" i="65471"/>
  <c r="AT32" i="65471"/>
  <c r="AT33" i="65471"/>
  <c r="AT34" i="65471"/>
  <c r="AT35" i="65471"/>
  <c r="AT36" i="65471"/>
  <c r="AT37" i="65471"/>
  <c r="AT38" i="65471"/>
  <c r="AT39" i="65471"/>
  <c r="AT40" i="65471"/>
  <c r="AT41" i="65471"/>
  <c r="AT42" i="65471"/>
  <c r="AT43" i="65471"/>
  <c r="AT44" i="65471"/>
  <c r="AT45" i="65471"/>
  <c r="AT46" i="65471"/>
  <c r="AT47" i="65471"/>
  <c r="AT48" i="65471"/>
  <c r="AT9" i="65471"/>
  <c r="AF49" i="65471"/>
  <c r="AB49" i="65471"/>
  <c r="AC49" i="65471"/>
  <c r="AE49" i="65471"/>
  <c r="AG49" i="65471"/>
  <c r="AH49" i="65471" l="1"/>
  <c r="BF29" i="65471"/>
  <c r="AH11" i="65471"/>
  <c r="AH12" i="65471"/>
  <c r="AH14" i="65471"/>
  <c r="AH15" i="65471"/>
  <c r="AH16" i="65471"/>
  <c r="AH17" i="65471"/>
  <c r="AH18" i="65471"/>
  <c r="AH19" i="65471"/>
  <c r="AH20" i="65471"/>
  <c r="AH22" i="65471"/>
  <c r="AH23" i="65471"/>
  <c r="AH25" i="65471"/>
  <c r="AH26" i="65471"/>
  <c r="AH27" i="65471"/>
  <c r="AH28" i="65471"/>
  <c r="AH30" i="65471"/>
  <c r="AH31" i="65471"/>
  <c r="AH32" i="65471"/>
  <c r="AH34" i="65471"/>
  <c r="AH35" i="65471"/>
  <c r="AH36" i="65471"/>
  <c r="AH38" i="65471"/>
  <c r="AH39" i="65471"/>
  <c r="AH41" i="65471"/>
  <c r="AH42" i="65471"/>
  <c r="AH43" i="65471"/>
  <c r="AH44" i="65471"/>
  <c r="AH45" i="65471"/>
  <c r="AH46" i="65471"/>
  <c r="AH47" i="65471"/>
  <c r="V47" i="65471"/>
  <c r="V46" i="65471"/>
  <c r="V45" i="65471"/>
  <c r="V44" i="65471"/>
  <c r="V43" i="65471"/>
  <c r="V42" i="65471"/>
  <c r="V40" i="65471"/>
  <c r="V39" i="65471"/>
  <c r="V37" i="65471"/>
  <c r="C6" i="65472"/>
  <c r="M5" i="65472"/>
  <c r="X5" i="65472"/>
  <c r="AI5" i="65472"/>
  <c r="AT5" i="65472"/>
  <c r="BD5" i="65472"/>
  <c r="C5" i="29"/>
  <c r="M5" i="29"/>
  <c r="X5" i="29"/>
  <c r="AI5" i="29"/>
  <c r="C6" i="65462"/>
  <c r="L5" i="65462"/>
  <c r="W5" i="65462"/>
  <c r="AH5" i="65462"/>
  <c r="C6" i="65461"/>
  <c r="L5" i="65461"/>
  <c r="W5" i="65461"/>
  <c r="AH5" i="65461"/>
  <c r="C6" i="17"/>
  <c r="L5" i="17"/>
  <c r="W5" i="17"/>
  <c r="AH5" i="17"/>
  <c r="C6" i="65467"/>
  <c r="N5" i="65467"/>
  <c r="AD5" i="65467"/>
  <c r="C6" i="65468"/>
  <c r="N5" i="65468"/>
  <c r="AC5" i="65468"/>
  <c r="C5" i="65466"/>
  <c r="M5" i="65466"/>
  <c r="AF5" i="65466"/>
  <c r="AY5" i="65466"/>
  <c r="BR5" i="65466"/>
  <c r="CK5" i="65466"/>
  <c r="DD5" i="65466"/>
  <c r="DW5" i="65466"/>
  <c r="C6" i="65469"/>
  <c r="M5" i="65469"/>
  <c r="AA5" i="65469"/>
  <c r="AO5" i="65469"/>
  <c r="BC5" i="65469"/>
  <c r="BQ5" i="65469"/>
  <c r="C6" i="65470"/>
  <c r="M5" i="65470"/>
  <c r="X5" i="65470"/>
  <c r="C6" i="65465"/>
  <c r="M5" i="65465"/>
  <c r="X5" i="65465"/>
  <c r="C6" i="65464"/>
  <c r="M5" i="65464"/>
  <c r="X5" i="65464"/>
  <c r="C5" i="16"/>
  <c r="L5" i="16"/>
  <c r="U6" i="16"/>
  <c r="AF7" i="16"/>
  <c r="AP7" i="16"/>
  <c r="BA7" i="16"/>
  <c r="C4" i="15"/>
  <c r="M5" i="15"/>
  <c r="C5" i="65453"/>
  <c r="M5" i="65453"/>
  <c r="C6" i="13"/>
  <c r="M5" i="13"/>
  <c r="X5" i="13"/>
  <c r="AI5" i="13"/>
  <c r="C5" i="12"/>
  <c r="L5" i="12"/>
  <c r="C5" i="11"/>
  <c r="N5" i="11"/>
  <c r="Y5" i="11"/>
  <c r="AW5" i="65471"/>
  <c r="AK5" i="65471"/>
  <c r="Y5" i="65471"/>
  <c r="M5" i="65471"/>
  <c r="C5" i="65471"/>
  <c r="M5" i="27"/>
  <c r="C4" i="27"/>
  <c r="M5" i="10"/>
  <c r="C4" i="10"/>
  <c r="Z6" i="65457"/>
  <c r="B6" i="65457"/>
  <c r="CE5" i="65455"/>
  <c r="BU5" i="65455"/>
  <c r="BK5" i="65455"/>
  <c r="BA5" i="65455"/>
  <c r="AQ5" i="65455"/>
  <c r="AG5" i="65455"/>
  <c r="W5" i="65455"/>
  <c r="M5" i="65455"/>
  <c r="C5" i="65455"/>
  <c r="BC5" i="65458"/>
  <c r="AQ5" i="65458"/>
  <c r="AE5" i="65458"/>
  <c r="U5" i="65458"/>
  <c r="L4" i="65458"/>
  <c r="C4" i="65458"/>
  <c r="C4" i="65473"/>
  <c r="AE45" i="65472" l="1"/>
  <c r="AD45" i="65472"/>
  <c r="AC45" i="65472"/>
  <c r="AB45" i="65472"/>
  <c r="AA45" i="65472"/>
  <c r="Z45" i="65472"/>
  <c r="AF43" i="65472"/>
  <c r="AF41" i="65472"/>
  <c r="AF40" i="65472"/>
  <c r="AF39" i="65472"/>
  <c r="AF38" i="65472"/>
  <c r="AF37" i="65472"/>
  <c r="AF36" i="65472"/>
  <c r="AF35" i="65472"/>
  <c r="AF34" i="65472"/>
  <c r="AF33" i="65472"/>
  <c r="AF32" i="65472"/>
  <c r="AF31" i="65472"/>
  <c r="AF30" i="65472"/>
  <c r="AF29" i="65472"/>
  <c r="AF28" i="65472"/>
  <c r="AF27" i="65472"/>
  <c r="AF26" i="65472"/>
  <c r="AF25" i="65472"/>
  <c r="AF24" i="65472"/>
  <c r="AF23" i="65472"/>
  <c r="AF22" i="65472"/>
  <c r="AF21" i="65472"/>
  <c r="AF20" i="65472"/>
  <c r="AF19" i="65472"/>
  <c r="AF18" i="65472"/>
  <c r="AF17" i="65472"/>
  <c r="AF16" i="65472"/>
  <c r="AF15" i="65472"/>
  <c r="AF14" i="65472"/>
  <c r="AF13" i="65472"/>
  <c r="AF12" i="65472"/>
  <c r="AF11" i="65472"/>
  <c r="AF10" i="65472"/>
  <c r="AC5" i="65472"/>
  <c r="AC4" i="65472"/>
  <c r="X4" i="65472"/>
  <c r="AA3" i="65472"/>
  <c r="AF45" i="65472" l="1"/>
  <c r="AP45" i="65472"/>
  <c r="AO45" i="65472"/>
  <c r="AN45" i="65472"/>
  <c r="AM45" i="65472"/>
  <c r="AL45" i="65472"/>
  <c r="AK45" i="65472"/>
  <c r="AJ45" i="65472"/>
  <c r="AQ43" i="65472"/>
  <c r="AQ42" i="65472"/>
  <c r="AQ41" i="65472"/>
  <c r="AQ40" i="65472"/>
  <c r="AQ39" i="65472"/>
  <c r="AQ38" i="65472"/>
  <c r="AQ37" i="65472"/>
  <c r="AQ36" i="65472"/>
  <c r="AQ35" i="65472"/>
  <c r="AQ34" i="65472"/>
  <c r="AQ33" i="65472"/>
  <c r="AQ32" i="65472"/>
  <c r="AQ31" i="65472"/>
  <c r="AQ30" i="65472"/>
  <c r="AQ29" i="65472"/>
  <c r="AQ28" i="65472"/>
  <c r="AQ27" i="65472"/>
  <c r="AQ26" i="65472"/>
  <c r="AQ25" i="65472"/>
  <c r="AQ24" i="65472"/>
  <c r="AQ23" i="65472"/>
  <c r="AQ22" i="65472"/>
  <c r="AQ21" i="65472"/>
  <c r="AQ20" i="65472"/>
  <c r="AQ19" i="65472"/>
  <c r="AQ18" i="65472"/>
  <c r="AQ17" i="65472"/>
  <c r="AQ16" i="65472"/>
  <c r="AQ15" i="65472"/>
  <c r="AQ14" i="65472"/>
  <c r="AQ13" i="65472"/>
  <c r="AQ12" i="65472"/>
  <c r="AQ11" i="65472"/>
  <c r="AQ10" i="65472"/>
  <c r="AN5" i="65472"/>
  <c r="AN4" i="65472"/>
  <c r="AI4" i="65472"/>
  <c r="AL3" i="65472"/>
  <c r="AQ45" i="65472" l="1"/>
  <c r="AU45" i="65472"/>
  <c r="BM41" i="65469"/>
  <c r="BL41" i="65469"/>
  <c r="BK41" i="65469"/>
  <c r="BJ41" i="65469"/>
  <c r="BI41" i="65469"/>
  <c r="BH41" i="65469"/>
  <c r="BG41" i="65469"/>
  <c r="BF41" i="65469"/>
  <c r="BE41" i="65469"/>
  <c r="BN38" i="65469"/>
  <c r="BN37" i="65469"/>
  <c r="BN35" i="65469"/>
  <c r="BN34" i="65469"/>
  <c r="BN33" i="65469"/>
  <c r="BN32" i="65469"/>
  <c r="BN31" i="65469"/>
  <c r="BN30" i="65469"/>
  <c r="BN29" i="65469"/>
  <c r="BN28" i="65469"/>
  <c r="BN23" i="65469"/>
  <c r="BN22" i="65469"/>
  <c r="BN20" i="65469"/>
  <c r="BN19" i="65469"/>
  <c r="BN18" i="65469"/>
  <c r="BN17" i="65469"/>
  <c r="BN16" i="65469"/>
  <c r="BN15" i="65469"/>
  <c r="BN14" i="65469"/>
  <c r="BK5" i="65469"/>
  <c r="BK4" i="65469"/>
  <c r="BC4" i="65469"/>
  <c r="BG3" i="65469"/>
  <c r="AQ41" i="65469"/>
  <c r="AZ38" i="65469"/>
  <c r="AZ37" i="65469"/>
  <c r="AZ35" i="65469"/>
  <c r="AZ34" i="65469"/>
  <c r="AZ33" i="65469"/>
  <c r="AZ32" i="65469"/>
  <c r="AZ31" i="65469"/>
  <c r="AZ30" i="65469"/>
  <c r="AZ29" i="65469"/>
  <c r="AZ28" i="65469"/>
  <c r="AY41" i="65469"/>
  <c r="CA31" i="65469"/>
  <c r="BZ31" i="65469"/>
  <c r="BY31" i="65469"/>
  <c r="BX31" i="65469"/>
  <c r="BW31" i="65469"/>
  <c r="BV31" i="65469"/>
  <c r="BU31" i="65469"/>
  <c r="BT31" i="65469"/>
  <c r="BS31" i="65469"/>
  <c r="CB28" i="65469"/>
  <c r="CB27" i="65469"/>
  <c r="CB26" i="65469"/>
  <c r="CB23" i="65469"/>
  <c r="CB22" i="65469"/>
  <c r="CB20" i="65469"/>
  <c r="CB19" i="65469"/>
  <c r="CB18" i="65469"/>
  <c r="CB17" i="65469"/>
  <c r="CB16" i="65469"/>
  <c r="CB15" i="65469"/>
  <c r="CB14" i="65469"/>
  <c r="CB13" i="65469"/>
  <c r="BY5" i="65469"/>
  <c r="BY4" i="65469"/>
  <c r="BQ4" i="65469"/>
  <c r="BU3" i="65469"/>
  <c r="CB31" i="65469" l="1"/>
  <c r="BN39" i="65469"/>
  <c r="BN24" i="65469"/>
  <c r="BN41" i="65469"/>
  <c r="AZ39" i="65469"/>
  <c r="CB29" i="65469"/>
  <c r="CB24" i="65469"/>
  <c r="AO62" i="65462" l="1"/>
  <c r="AN62" i="65462"/>
  <c r="AM62" i="65462"/>
  <c r="AL62" i="65462"/>
  <c r="AK62" i="65462"/>
  <c r="AJ62" i="65462"/>
  <c r="AI62" i="65462"/>
  <c r="AP59" i="65462"/>
  <c r="AP56" i="65462"/>
  <c r="AP55" i="65462"/>
  <c r="AP52" i="65462"/>
  <c r="AP51" i="65462"/>
  <c r="AP53" i="65462" s="1"/>
  <c r="AD51" i="65462"/>
  <c r="AC51" i="65462"/>
  <c r="AB51" i="65462"/>
  <c r="AA51" i="65462"/>
  <c r="Z51" i="65462"/>
  <c r="Y51" i="65462"/>
  <c r="X51" i="65462"/>
  <c r="AP48" i="65462"/>
  <c r="AE48" i="65462"/>
  <c r="AP47" i="65462"/>
  <c r="AP46" i="65462"/>
  <c r="AP45" i="65462"/>
  <c r="AE45" i="65462"/>
  <c r="AP44" i="65462"/>
  <c r="AP43" i="65462"/>
  <c r="AP42" i="65462"/>
  <c r="AE42" i="65462"/>
  <c r="S42" i="65462"/>
  <c r="R42" i="65462"/>
  <c r="Q42" i="65462"/>
  <c r="P42" i="65462"/>
  <c r="O42" i="65462"/>
  <c r="N42" i="65462"/>
  <c r="M42" i="65462"/>
  <c r="AP41" i="65462"/>
  <c r="AE41" i="65462"/>
  <c r="AP40" i="65462"/>
  <c r="AE40" i="65462"/>
  <c r="AP39" i="65462"/>
  <c r="AE39" i="65462"/>
  <c r="T39" i="65462"/>
  <c r="AP38" i="65462"/>
  <c r="AE38" i="65462"/>
  <c r="AP37" i="65462"/>
  <c r="AE37" i="65462"/>
  <c r="D37" i="65462"/>
  <c r="AP36" i="65462"/>
  <c r="AE36" i="65462"/>
  <c r="T36" i="65462"/>
  <c r="AP35" i="65462"/>
  <c r="AE35" i="65462"/>
  <c r="T35" i="65462"/>
  <c r="T37" i="65462" s="1"/>
  <c r="AP34" i="65462"/>
  <c r="AE34" i="65462"/>
  <c r="AP33" i="65462"/>
  <c r="AE33" i="65462"/>
  <c r="AP32" i="65462"/>
  <c r="AE32" i="65462"/>
  <c r="T32" i="65462"/>
  <c r="AP31" i="65462"/>
  <c r="AE31" i="65462"/>
  <c r="T31" i="65462"/>
  <c r="T33" i="65462" s="1"/>
  <c r="AP30" i="65462"/>
  <c r="AE30" i="65462"/>
  <c r="AP29" i="65462"/>
  <c r="AE29" i="65462"/>
  <c r="AP28" i="65462"/>
  <c r="AE28" i="65462"/>
  <c r="T28" i="65462"/>
  <c r="AP27" i="65462"/>
  <c r="T27" i="65462"/>
  <c r="T29" i="65462" s="1"/>
  <c r="AP26" i="65462"/>
  <c r="AP25" i="65462"/>
  <c r="AE25" i="65462"/>
  <c r="AP24" i="65462"/>
  <c r="AE24" i="65462"/>
  <c r="AP23" i="65462"/>
  <c r="T23" i="65462"/>
  <c r="AP22" i="65462"/>
  <c r="AE22" i="65462"/>
  <c r="T22" i="65462"/>
  <c r="AP21" i="65462"/>
  <c r="AE21" i="65462"/>
  <c r="AP20" i="65462"/>
  <c r="AP19" i="65462"/>
  <c r="AE19" i="65462"/>
  <c r="T19" i="65462"/>
  <c r="AP18" i="65462"/>
  <c r="AE18" i="65462"/>
  <c r="T18" i="65462"/>
  <c r="AP17" i="65462"/>
  <c r="AP16" i="65462"/>
  <c r="T16" i="65462"/>
  <c r="AP15" i="65462"/>
  <c r="T15" i="65462"/>
  <c r="AP14" i="65462"/>
  <c r="AE14" i="65462"/>
  <c r="AP13" i="65462"/>
  <c r="AE13" i="65462"/>
  <c r="T13" i="65462"/>
  <c r="AP12" i="65462"/>
  <c r="T12" i="65462"/>
  <c r="AP11" i="65462"/>
  <c r="AE11" i="65462"/>
  <c r="AE10" i="65462"/>
  <c r="T10" i="65462"/>
  <c r="AO62" i="65461"/>
  <c r="AN62" i="65461"/>
  <c r="AM62" i="65461"/>
  <c r="AL62" i="65461"/>
  <c r="AK62" i="65461"/>
  <c r="AJ62" i="65461"/>
  <c r="AI62" i="65461"/>
  <c r="AP59" i="65461"/>
  <c r="AP56" i="65461"/>
  <c r="AP55" i="65461"/>
  <c r="AP52" i="65461"/>
  <c r="AP51" i="65461"/>
  <c r="AP53" i="65461" s="1"/>
  <c r="AD51" i="65461"/>
  <c r="AC51" i="65461"/>
  <c r="AB51" i="65461"/>
  <c r="AA51" i="65461"/>
  <c r="Z51" i="65461"/>
  <c r="Y51" i="65461"/>
  <c r="X51" i="65461"/>
  <c r="AP48" i="65461"/>
  <c r="AE48" i="65461"/>
  <c r="AP47" i="65461"/>
  <c r="AP46" i="65461"/>
  <c r="AP45" i="65461"/>
  <c r="AE45" i="65461"/>
  <c r="AP44" i="65461"/>
  <c r="AP43" i="65461"/>
  <c r="AP42" i="65461"/>
  <c r="AE42" i="65461"/>
  <c r="S42" i="65461"/>
  <c r="R42" i="65461"/>
  <c r="Q42" i="65461"/>
  <c r="P42" i="65461"/>
  <c r="O42" i="65461"/>
  <c r="N42" i="65461"/>
  <c r="M42" i="65461"/>
  <c r="AP41" i="65461"/>
  <c r="AE41" i="65461"/>
  <c r="AP40" i="65461"/>
  <c r="AE40" i="65461"/>
  <c r="AP39" i="65461"/>
  <c r="AE39" i="65461"/>
  <c r="T39" i="65461"/>
  <c r="AP38" i="65461"/>
  <c r="AE38" i="65461"/>
  <c r="AP37" i="65461"/>
  <c r="AE37" i="65461"/>
  <c r="D37" i="65461"/>
  <c r="AP36" i="65461"/>
  <c r="AE36" i="65461"/>
  <c r="T36" i="65461"/>
  <c r="AP35" i="65461"/>
  <c r="AE35" i="65461"/>
  <c r="T35" i="65461"/>
  <c r="AP34" i="65461"/>
  <c r="AE34" i="65461"/>
  <c r="AP33" i="65461"/>
  <c r="AE33" i="65461"/>
  <c r="AP32" i="65461"/>
  <c r="AE32" i="65461"/>
  <c r="T32" i="65461"/>
  <c r="AP31" i="65461"/>
  <c r="AE31" i="65461"/>
  <c r="T31" i="65461"/>
  <c r="T33" i="65461" s="1"/>
  <c r="AP30" i="65461"/>
  <c r="AE30" i="65461"/>
  <c r="AP29" i="65461"/>
  <c r="AE29" i="65461"/>
  <c r="AP28" i="65461"/>
  <c r="AE28" i="65461"/>
  <c r="T28" i="65461"/>
  <c r="AP27" i="65461"/>
  <c r="T27" i="65461"/>
  <c r="T29" i="65461" s="1"/>
  <c r="AP26" i="65461"/>
  <c r="AP25" i="65461"/>
  <c r="AE25" i="65461"/>
  <c r="AP24" i="65461"/>
  <c r="AE24" i="65461"/>
  <c r="AP23" i="65461"/>
  <c r="T23" i="65461"/>
  <c r="AP22" i="65461"/>
  <c r="AE22" i="65461"/>
  <c r="T22" i="65461"/>
  <c r="AP21" i="65461"/>
  <c r="AE21" i="65461"/>
  <c r="AP20" i="65461"/>
  <c r="AP19" i="65461"/>
  <c r="AE19" i="65461"/>
  <c r="T19" i="65461"/>
  <c r="AP18" i="65461"/>
  <c r="AE18" i="65461"/>
  <c r="T18" i="65461"/>
  <c r="AP17" i="65461"/>
  <c r="AP16" i="65461"/>
  <c r="T16" i="65461"/>
  <c r="AP15" i="65461"/>
  <c r="T15" i="65461"/>
  <c r="AP14" i="65461"/>
  <c r="AE14" i="65461"/>
  <c r="AP13" i="65461"/>
  <c r="AE13" i="65461"/>
  <c r="T13" i="65461"/>
  <c r="AP12" i="65461"/>
  <c r="T12" i="65461"/>
  <c r="AP11" i="65461"/>
  <c r="AE11" i="65461"/>
  <c r="AE10" i="65461"/>
  <c r="T10" i="65461"/>
  <c r="AE15" i="65462" l="1"/>
  <c r="T37" i="65461"/>
  <c r="AO64" i="65462"/>
  <c r="D18" i="65462" s="1"/>
  <c r="E36" i="65462" s="1"/>
  <c r="AP57" i="65462"/>
  <c r="AP62" i="65462"/>
  <c r="AP49" i="65462"/>
  <c r="AE43" i="65462"/>
  <c r="AE26" i="65462"/>
  <c r="AK64" i="65462"/>
  <c r="D14" i="65462" s="1"/>
  <c r="E34" i="65462" s="1"/>
  <c r="AN64" i="65462"/>
  <c r="D17" i="65462" s="1"/>
  <c r="E35" i="65462" s="1"/>
  <c r="AL64" i="65462"/>
  <c r="D15" i="65462" s="1"/>
  <c r="AM64" i="65462"/>
  <c r="D16" i="65462" s="1"/>
  <c r="AE51" i="65462"/>
  <c r="T24" i="65462"/>
  <c r="T42" i="65462"/>
  <c r="AJ64" i="65462"/>
  <c r="D13" i="65462" s="1"/>
  <c r="T20" i="65462"/>
  <c r="AP57" i="65461"/>
  <c r="AP62" i="65461"/>
  <c r="AP49" i="65461"/>
  <c r="AK64" i="65461"/>
  <c r="D14" i="65461" s="1"/>
  <c r="E34" i="65461" s="1"/>
  <c r="AO64" i="65461"/>
  <c r="D18" i="65461" s="1"/>
  <c r="E36" i="65461" s="1"/>
  <c r="AE43" i="65461"/>
  <c r="AN64" i="65461"/>
  <c r="D17" i="65461" s="1"/>
  <c r="E35" i="65461" s="1"/>
  <c r="AE26" i="65461"/>
  <c r="AE15" i="65461"/>
  <c r="AI64" i="65461"/>
  <c r="D12" i="65461" s="1"/>
  <c r="AJ64" i="65461"/>
  <c r="D13" i="65461" s="1"/>
  <c r="AE51" i="65461"/>
  <c r="T24" i="65461"/>
  <c r="T20" i="65461"/>
  <c r="AM64" i="65461"/>
  <c r="D16" i="65461" s="1"/>
  <c r="AL64" i="65461"/>
  <c r="D15" i="65461" s="1"/>
  <c r="AI64" i="65462"/>
  <c r="T42" i="65461"/>
  <c r="AP64" i="65461" l="1"/>
  <c r="AI65" i="65461" s="1"/>
  <c r="AP64" i="65462"/>
  <c r="D12" i="65462"/>
  <c r="D19" i="65461"/>
  <c r="AN27" i="65458"/>
  <c r="AN26" i="65458"/>
  <c r="AN25" i="65458"/>
  <c r="AN14" i="65458"/>
  <c r="AN13" i="65458"/>
  <c r="AN12" i="65458"/>
  <c r="AF34" i="65458"/>
  <c r="AF45" i="65458"/>
  <c r="AH41" i="65458"/>
  <c r="AH40" i="65458"/>
  <c r="AH29" i="65458"/>
  <c r="AH30" i="65458"/>
  <c r="AF52" i="65458"/>
  <c r="AH51" i="65458"/>
  <c r="AH50" i="65458"/>
  <c r="AH49" i="65458"/>
  <c r="AH48" i="65458"/>
  <c r="AJ65" i="65461" l="1"/>
  <c r="AM65" i="65461"/>
  <c r="AN65" i="65461"/>
  <c r="AK65" i="65461"/>
  <c r="AL65" i="65461"/>
  <c r="AO65" i="65461"/>
  <c r="AO65" i="65462"/>
  <c r="AN65" i="65462"/>
  <c r="AM65" i="65462"/>
  <c r="AL65" i="65462"/>
  <c r="AK65" i="65462"/>
  <c r="AJ65" i="65462"/>
  <c r="AI65" i="65462"/>
  <c r="D19" i="65462"/>
  <c r="AH52" i="65458"/>
  <c r="W31" i="65458" s="1"/>
  <c r="CJ5" i="65455"/>
  <c r="CJ4" i="65455"/>
  <c r="BZ5" i="65455"/>
  <c r="BZ4" i="65455"/>
  <c r="CE4" i="65455"/>
  <c r="BU4" i="65455"/>
  <c r="CH3" i="65455"/>
  <c r="BX3" i="65455"/>
  <c r="BO5" i="65455"/>
  <c r="BO4" i="65455"/>
  <c r="BK4" i="65455"/>
  <c r="BM3" i="65455"/>
  <c r="BE5" i="65455"/>
  <c r="BE4" i="65455"/>
  <c r="BA4" i="65455"/>
  <c r="BC3" i="65455"/>
  <c r="AU5" i="65455"/>
  <c r="AU4" i="65455"/>
  <c r="AQ4" i="65455"/>
  <c r="AS3" i="65455"/>
  <c r="AK5" i="65455"/>
  <c r="AK4" i="65455"/>
  <c r="AG4" i="65455"/>
  <c r="AI3" i="65455"/>
  <c r="AA5" i="65455"/>
  <c r="AA4" i="65455"/>
  <c r="W4" i="65455"/>
  <c r="Y3" i="65455"/>
  <c r="Q5" i="65455"/>
  <c r="Q4" i="65455"/>
  <c r="M4" i="65455"/>
  <c r="O3" i="65455"/>
  <c r="G5" i="65455"/>
  <c r="G4" i="65455"/>
  <c r="C4" i="65455"/>
  <c r="E3" i="65455"/>
  <c r="AP65" i="65462" l="1"/>
  <c r="AP65" i="65461"/>
  <c r="CA43" i="65455"/>
  <c r="CA42" i="65455"/>
  <c r="CA41" i="65455"/>
  <c r="CA40" i="65455"/>
  <c r="CA38" i="65455"/>
  <c r="AW43" i="65455"/>
  <c r="AM24" i="65455"/>
  <c r="AC43" i="65455"/>
  <c r="BG23" i="65455"/>
  <c r="AT42" i="65455"/>
  <c r="AW42" i="65455" s="1"/>
  <c r="AJ23" i="65455"/>
  <c r="AM23" i="65455" s="1"/>
  <c r="Z42" i="65455"/>
  <c r="AC42" i="65455" s="1"/>
  <c r="S24" i="65455"/>
  <c r="I42" i="65455"/>
  <c r="BD22" i="65455"/>
  <c r="BG22" i="65455" s="1"/>
  <c r="AW41" i="65455"/>
  <c r="AM22" i="65455"/>
  <c r="AC41" i="65455"/>
  <c r="P23" i="65455"/>
  <c r="S23" i="65455" s="1"/>
  <c r="F41" i="65455"/>
  <c r="I41" i="65455" s="1"/>
  <c r="BG21" i="65455"/>
  <c r="S22" i="65455"/>
  <c r="I40" i="65455"/>
  <c r="CA32" i="65455"/>
  <c r="CA31" i="65455"/>
  <c r="CA30" i="65455"/>
  <c r="CA29" i="65455"/>
  <c r="AW38" i="65455"/>
  <c r="AM20" i="65455"/>
  <c r="AC38" i="65455"/>
  <c r="CA28" i="65455"/>
  <c r="BG18" i="65455"/>
  <c r="S19" i="65455"/>
  <c r="I37" i="65455"/>
  <c r="CA27" i="65455"/>
  <c r="CA26" i="65455"/>
  <c r="CA24" i="65455"/>
  <c r="CA33" i="65455" s="1"/>
  <c r="BQ34" i="65455"/>
  <c r="AW34" i="65455"/>
  <c r="AC34" i="65455"/>
  <c r="BN33" i="65455"/>
  <c r="BQ33" i="65455" s="1"/>
  <c r="BG14" i="65455"/>
  <c r="AT33" i="65455"/>
  <c r="AW33" i="65455" s="1"/>
  <c r="AM15" i="65455"/>
  <c r="Z33" i="65455"/>
  <c r="AC33" i="65455" s="1"/>
  <c r="S15" i="65455"/>
  <c r="I33" i="65455"/>
  <c r="BQ32" i="65455"/>
  <c r="BD13" i="65455"/>
  <c r="BG13" i="65455" s="1"/>
  <c r="AW32" i="65455"/>
  <c r="AJ14" i="65455"/>
  <c r="AM14" i="65455" s="1"/>
  <c r="AC32" i="65455"/>
  <c r="P14" i="65455"/>
  <c r="S14" i="65455" s="1"/>
  <c r="F32" i="65455"/>
  <c r="I32" i="65455" s="1"/>
  <c r="CA21" i="65455"/>
  <c r="BG12" i="65455"/>
  <c r="AM13" i="65455"/>
  <c r="S13" i="65455"/>
  <c r="I31" i="65455"/>
  <c r="CA20" i="65455"/>
  <c r="CA17" i="65455"/>
  <c r="CA16" i="65455"/>
  <c r="BQ29" i="65455"/>
  <c r="AW29" i="65455"/>
  <c r="AC29" i="65455"/>
  <c r="BG9" i="65455"/>
  <c r="AM10" i="65455"/>
  <c r="S10" i="65455"/>
  <c r="I28" i="65455"/>
  <c r="CA13" i="65455"/>
  <c r="CA12" i="65455"/>
  <c r="CA11" i="65455"/>
  <c r="AW25" i="65455"/>
  <c r="CA10" i="65455"/>
  <c r="BQ24" i="65455"/>
  <c r="AT24" i="65455"/>
  <c r="AW24" i="65455" s="1"/>
  <c r="AC24" i="65455"/>
  <c r="I24" i="65455"/>
  <c r="CA9" i="65455"/>
  <c r="BN23" i="65455"/>
  <c r="BQ23" i="65455" s="1"/>
  <c r="AW23" i="65455"/>
  <c r="Z23" i="65455"/>
  <c r="AC23" i="65455" s="1"/>
  <c r="F23" i="65455"/>
  <c r="I23" i="65455" s="1"/>
  <c r="CA8" i="65455"/>
  <c r="BQ22" i="65455"/>
  <c r="AC22" i="65455"/>
  <c r="I22" i="65455"/>
  <c r="BQ19" i="65455"/>
  <c r="AC19" i="65455"/>
  <c r="I19" i="65455"/>
  <c r="BQ15" i="65455"/>
  <c r="AW15" i="65455"/>
  <c r="AC15" i="65455"/>
  <c r="I15" i="65455"/>
  <c r="BN14" i="65455"/>
  <c r="BQ14" i="65455" s="1"/>
  <c r="AT14" i="65455"/>
  <c r="AW14" i="65455" s="1"/>
  <c r="Z14" i="65455"/>
  <c r="AC14" i="65455" s="1"/>
  <c r="F14" i="65455"/>
  <c r="I14" i="65455" s="1"/>
  <c r="BQ13" i="65455"/>
  <c r="AW13" i="65455"/>
  <c r="AC13" i="65455"/>
  <c r="I13" i="65455"/>
  <c r="BQ10" i="65455"/>
  <c r="AW10" i="65455"/>
  <c r="AC10" i="65455"/>
  <c r="I10" i="65455"/>
  <c r="CA22" i="65455" l="1"/>
  <c r="CA14" i="65455"/>
  <c r="S16" i="65455"/>
  <c r="AC35" i="65455"/>
  <c r="CA44" i="65455"/>
  <c r="CA46" i="65455" s="1"/>
  <c r="AC16" i="65455"/>
  <c r="I43" i="65455"/>
  <c r="AC44" i="65455"/>
  <c r="BG24" i="65455"/>
  <c r="AW35" i="65455"/>
  <c r="AM25" i="65455"/>
  <c r="I25" i="65455"/>
  <c r="AW26" i="65455"/>
  <c r="AM16" i="65455"/>
  <c r="CA18" i="65455"/>
  <c r="AW44" i="65455"/>
  <c r="AW16" i="65455"/>
  <c r="BG15" i="65455"/>
  <c r="BQ16" i="65455"/>
  <c r="I16" i="65455"/>
  <c r="S25" i="65455"/>
  <c r="I34" i="65455"/>
  <c r="BQ35" i="65455"/>
  <c r="CA35" i="65455" l="1"/>
  <c r="CK64" i="65455"/>
  <c r="BQ47" i="65455"/>
  <c r="O59" i="15"/>
  <c r="E10" i="15" s="1"/>
  <c r="P59" i="15"/>
  <c r="E11" i="15" s="1"/>
  <c r="Q59" i="15"/>
  <c r="E12" i="15" s="1"/>
  <c r="R59" i="15"/>
  <c r="E13" i="15" s="1"/>
  <c r="S59" i="15"/>
  <c r="E14" i="15" s="1"/>
  <c r="T59" i="15"/>
  <c r="E15" i="15" s="1"/>
  <c r="N59" i="15"/>
  <c r="E9" i="15" s="1"/>
  <c r="U56" i="15"/>
  <c r="U54" i="15"/>
  <c r="U52" i="15"/>
  <c r="U50" i="15"/>
  <c r="U48" i="15"/>
  <c r="U46" i="15"/>
  <c r="U42" i="15"/>
  <c r="U44" i="15"/>
  <c r="U59" i="15" l="1"/>
  <c r="N60" i="15" s="1"/>
  <c r="E16" i="15"/>
  <c r="AH16" i="65457"/>
  <c r="AH15" i="65457"/>
  <c r="AH9" i="65457"/>
  <c r="O60" i="15" l="1"/>
  <c r="T60" i="15"/>
  <c r="P60" i="15"/>
  <c r="R60" i="15"/>
  <c r="S60" i="15"/>
  <c r="Q60" i="15"/>
  <c r="E65" i="16"/>
  <c r="G49" i="16"/>
  <c r="G19" i="16"/>
  <c r="AL42" i="16"/>
  <c r="AI41" i="16"/>
  <c r="AL41" i="16" s="1"/>
  <c r="AL40" i="16"/>
  <c r="AL37" i="16"/>
  <c r="AL36" i="16"/>
  <c r="AL35" i="16"/>
  <c r="AL34" i="16"/>
  <c r="AL33" i="16"/>
  <c r="V49" i="16"/>
  <c r="AC39" i="16"/>
  <c r="P28" i="16"/>
  <c r="P19" i="16"/>
  <c r="N37" i="16"/>
  <c r="P5" i="16"/>
  <c r="P4" i="16"/>
  <c r="L4" i="16"/>
  <c r="N3" i="16"/>
  <c r="U60" i="15" l="1"/>
  <c r="AL43" i="16"/>
  <c r="AL46" i="16" s="1"/>
  <c r="H53" i="16" s="1"/>
  <c r="U21" i="15" l="1"/>
  <c r="T24" i="27" l="1"/>
  <c r="H5" i="65467" l="1"/>
  <c r="H6" i="65467"/>
  <c r="H6" i="65468"/>
  <c r="AC5" i="65464"/>
  <c r="Q5" i="27"/>
  <c r="X3" i="65458" l="1"/>
  <c r="O2" i="65458"/>
  <c r="AN5" i="29" l="1"/>
  <c r="AN4" i="29"/>
  <c r="AC5" i="29"/>
  <c r="AC4" i="29"/>
  <c r="R5" i="29"/>
  <c r="R4" i="29"/>
  <c r="AI4" i="29"/>
  <c r="X4" i="29"/>
  <c r="M4" i="29"/>
  <c r="G5" i="29"/>
  <c r="AH6" i="65462"/>
  <c r="W6" i="65462"/>
  <c r="L6" i="65462"/>
  <c r="G6" i="65462"/>
  <c r="AM5" i="65462"/>
  <c r="AB5" i="65462"/>
  <c r="Q5" i="65462"/>
  <c r="G5" i="65462"/>
  <c r="C5" i="65462"/>
  <c r="AM4" i="65462"/>
  <c r="AH4" i="65462"/>
  <c r="AB4" i="65462"/>
  <c r="W4" i="65462"/>
  <c r="Q4" i="65462"/>
  <c r="L4" i="65462"/>
  <c r="AK3" i="65462"/>
  <c r="Z3" i="65462"/>
  <c r="O3" i="65462"/>
  <c r="E3" i="65462"/>
  <c r="AH6" i="65461"/>
  <c r="W6" i="65461"/>
  <c r="L6" i="65461"/>
  <c r="G6" i="65461"/>
  <c r="AM5" i="65461"/>
  <c r="AB5" i="65461"/>
  <c r="Q5" i="65461"/>
  <c r="G5" i="65461"/>
  <c r="C5" i="65461"/>
  <c r="AM4" i="65461"/>
  <c r="AH4" i="65461"/>
  <c r="AB4" i="65461"/>
  <c r="W4" i="65461"/>
  <c r="Q4" i="65461"/>
  <c r="L4" i="65461"/>
  <c r="AK3" i="65461"/>
  <c r="Z3" i="65461"/>
  <c r="O3" i="65461"/>
  <c r="E3" i="65461"/>
  <c r="AH6" i="17"/>
  <c r="W6" i="17"/>
  <c r="L6" i="17"/>
  <c r="AM5" i="17"/>
  <c r="AM4" i="17"/>
  <c r="AH4" i="17"/>
  <c r="AK3" i="17"/>
  <c r="AB5" i="17"/>
  <c r="AB4" i="17"/>
  <c r="W4" i="17"/>
  <c r="Z3" i="17"/>
  <c r="Q5" i="17"/>
  <c r="Q4" i="17"/>
  <c r="L4" i="17"/>
  <c r="G6" i="17"/>
  <c r="O3" i="17"/>
  <c r="E3" i="17"/>
  <c r="AF14" i="65470"/>
  <c r="AF13" i="65470"/>
  <c r="AF12" i="65470"/>
  <c r="AF11" i="65470"/>
  <c r="AC5" i="65470"/>
  <c r="AC4" i="65470"/>
  <c r="R5" i="65470"/>
  <c r="R4" i="65470"/>
  <c r="X4" i="65470"/>
  <c r="M4" i="65470"/>
  <c r="H5" i="65470"/>
  <c r="C5" i="65470"/>
  <c r="AA3" i="65470"/>
  <c r="P3" i="65470"/>
  <c r="F3" i="65470"/>
  <c r="AC5" i="65465"/>
  <c r="AC4" i="65465"/>
  <c r="X4" i="65465"/>
  <c r="AA3" i="65465"/>
  <c r="P3" i="65465"/>
  <c r="R5" i="65465"/>
  <c r="R4" i="65465"/>
  <c r="M4" i="65465"/>
  <c r="H5" i="65465"/>
  <c r="C5" i="65465"/>
  <c r="F3" i="65465"/>
  <c r="AF15" i="65470" l="1"/>
  <c r="AA3" i="65464"/>
  <c r="P3" i="65464"/>
  <c r="F3" i="65464"/>
  <c r="BE7" i="16"/>
  <c r="AT7" i="16"/>
  <c r="AJ7" i="16"/>
  <c r="Z6" i="16"/>
  <c r="R5" i="15"/>
  <c r="R5" i="65453"/>
  <c r="AN5" i="13"/>
  <c r="AN4" i="13"/>
  <c r="AI4" i="13"/>
  <c r="AL3" i="13"/>
  <c r="AC5" i="13"/>
  <c r="AC4" i="13"/>
  <c r="X4" i="13"/>
  <c r="AA3" i="13"/>
  <c r="R5" i="13"/>
  <c r="Q5" i="12"/>
  <c r="P3" i="12"/>
  <c r="F3" i="12"/>
  <c r="AD5" i="11"/>
  <c r="S5" i="11"/>
  <c r="AB3" i="11"/>
  <c r="P3" i="11"/>
  <c r="F3" i="11"/>
  <c r="BC5" i="65471" l="1"/>
  <c r="BC4" i="65471"/>
  <c r="AW4" i="65471"/>
  <c r="AZ3" i="65471"/>
  <c r="AQ5" i="65471"/>
  <c r="AQ4" i="65471"/>
  <c r="AK4" i="65471"/>
  <c r="AN3" i="65471"/>
  <c r="AE5" i="65471"/>
  <c r="AE4" i="65471"/>
  <c r="Y4" i="65471"/>
  <c r="AB3" i="65471"/>
  <c r="S5" i="65471"/>
  <c r="S4" i="65471"/>
  <c r="M4" i="65471"/>
  <c r="P3" i="65471"/>
  <c r="H6" i="65470"/>
  <c r="H6" i="65465"/>
  <c r="H6" i="65464"/>
  <c r="G5" i="16"/>
  <c r="H4" i="15"/>
  <c r="H5" i="65453"/>
  <c r="H6" i="13"/>
  <c r="G5" i="12"/>
  <c r="H5" i="11"/>
  <c r="H5" i="65471"/>
  <c r="H4" i="27"/>
  <c r="H4" i="10"/>
  <c r="N29" i="10"/>
  <c r="AW5" i="65469" l="1"/>
  <c r="AW4" i="65469"/>
  <c r="AO4" i="65469"/>
  <c r="AS3" i="65469"/>
  <c r="AI5" i="65469"/>
  <c r="AI4" i="65469"/>
  <c r="AA4" i="65469"/>
  <c r="AE3" i="65469"/>
  <c r="M4" i="65469"/>
  <c r="Q3" i="65469"/>
  <c r="AN5" i="65467"/>
  <c r="AN4" i="65467"/>
  <c r="AD4" i="65467"/>
  <c r="AI3" i="65467"/>
  <c r="X5" i="65467"/>
  <c r="X4" i="65467"/>
  <c r="S3" i="65467"/>
  <c r="Y48" i="65467"/>
  <c r="AO48" i="65467"/>
  <c r="E40" i="65468"/>
  <c r="AD21" i="65468"/>
  <c r="AO50" i="65467" l="1"/>
  <c r="E21" i="65467" s="1"/>
  <c r="Q35" i="65457" s="1"/>
  <c r="AE21" i="65468"/>
  <c r="AF21" i="65468"/>
  <c r="AG21" i="65468"/>
  <c r="AH21" i="65468"/>
  <c r="AI21" i="65468"/>
  <c r="AJ21" i="65468"/>
  <c r="AK21" i="65468"/>
  <c r="AL21" i="65468"/>
  <c r="AM21" i="65468"/>
  <c r="AN21" i="65468"/>
  <c r="Z10" i="65468"/>
  <c r="AH3" i="65468"/>
  <c r="AL4" i="65468"/>
  <c r="AL5" i="65468"/>
  <c r="AO10" i="65468"/>
  <c r="AO11" i="65468"/>
  <c r="AO13" i="65468"/>
  <c r="AO16" i="65468"/>
  <c r="AO17" i="65468"/>
  <c r="AO18" i="65468"/>
  <c r="AC4" i="65468"/>
  <c r="W5" i="65468"/>
  <c r="W4" i="65468"/>
  <c r="N4" i="65468"/>
  <c r="S3" i="65468"/>
  <c r="E44" i="65466"/>
  <c r="AT43" i="65466"/>
  <c r="BM44" i="65466"/>
  <c r="CF44" i="65466"/>
  <c r="CY43" i="65466"/>
  <c r="DR39" i="65466"/>
  <c r="EK27" i="65466"/>
  <c r="AA40" i="65466"/>
  <c r="ED27" i="65466"/>
  <c r="AV41" i="65466"/>
  <c r="CH43" i="65466"/>
  <c r="AV13" i="65466"/>
  <c r="AV16" i="65466"/>
  <c r="AV17" i="65466"/>
  <c r="AV18" i="65466"/>
  <c r="AV21" i="65466"/>
  <c r="AV22" i="65466"/>
  <c r="AV23" i="65466"/>
  <c r="AV26" i="65466"/>
  <c r="AV27" i="65466"/>
  <c r="AV28" i="65466"/>
  <c r="AV29" i="65466"/>
  <c r="AV30" i="65466"/>
  <c r="AV33" i="65466"/>
  <c r="AV34" i="65466"/>
  <c r="AV35" i="65466"/>
  <c r="AV38" i="65466"/>
  <c r="AV39" i="65466"/>
  <c r="AV40" i="65466"/>
  <c r="BO16" i="65466"/>
  <c r="BO17" i="65466"/>
  <c r="BO18" i="65466"/>
  <c r="BO19" i="65466"/>
  <c r="BO20" i="65466"/>
  <c r="BO23" i="65466"/>
  <c r="BO24" i="65466"/>
  <c r="BO25" i="65466"/>
  <c r="BO26" i="65466"/>
  <c r="BO29" i="65466"/>
  <c r="BO30" i="65466"/>
  <c r="BO31" i="65466"/>
  <c r="BO32" i="65466"/>
  <c r="BO35" i="65466"/>
  <c r="BO36" i="65466"/>
  <c r="BO37" i="65466"/>
  <c r="BO40" i="65466"/>
  <c r="BO41" i="65466"/>
  <c r="BO42" i="65466"/>
  <c r="EM14" i="65466"/>
  <c r="EM15" i="65466"/>
  <c r="EM16" i="65466"/>
  <c r="EM19" i="65466"/>
  <c r="EM20" i="65466"/>
  <c r="EM23" i="65466"/>
  <c r="EM24" i="65466"/>
  <c r="EM25" i="65466"/>
  <c r="DT34" i="65466"/>
  <c r="DT35" i="65466"/>
  <c r="DT36" i="65466"/>
  <c r="DT37" i="65466"/>
  <c r="DA10" i="65466"/>
  <c r="DA11" i="65466"/>
  <c r="DA12" i="65466"/>
  <c r="DA15" i="65466"/>
  <c r="CH16" i="65466"/>
  <c r="CH17" i="65466"/>
  <c r="CH18" i="65466"/>
  <c r="CH19" i="65466"/>
  <c r="CH22" i="65466"/>
  <c r="CH23" i="65466"/>
  <c r="CH24" i="65466"/>
  <c r="CH27" i="65466"/>
  <c r="CH28" i="65466"/>
  <c r="CH29" i="65466"/>
  <c r="CH30" i="65466"/>
  <c r="CH31" i="65466"/>
  <c r="CH34" i="65466"/>
  <c r="CH35" i="65466"/>
  <c r="CH36" i="65466"/>
  <c r="CH37" i="65466"/>
  <c r="CH38" i="65466"/>
  <c r="CH39" i="65466"/>
  <c r="DA17" i="65466"/>
  <c r="DA18" i="65466"/>
  <c r="DA19" i="65466"/>
  <c r="DA20" i="65466"/>
  <c r="DA21" i="65466"/>
  <c r="DA22" i="65466"/>
  <c r="DA23" i="65466"/>
  <c r="DA24" i="65466"/>
  <c r="DA25" i="65466"/>
  <c r="DA28" i="65466"/>
  <c r="DA29" i="65466"/>
  <c r="DA30" i="65466"/>
  <c r="DA31" i="65466"/>
  <c r="DA34" i="65466"/>
  <c r="DA35" i="65466"/>
  <c r="DA38" i="65466"/>
  <c r="DA39" i="65466"/>
  <c r="DA40" i="65466"/>
  <c r="DA41" i="65466"/>
  <c r="DT17" i="65466"/>
  <c r="DT18" i="65466"/>
  <c r="DT19" i="65466"/>
  <c r="DT22" i="65466"/>
  <c r="DT23" i="65466"/>
  <c r="DT24" i="65466"/>
  <c r="DT25" i="65466"/>
  <c r="DT28" i="65466"/>
  <c r="DT29" i="65466"/>
  <c r="DT30" i="65466"/>
  <c r="DT31" i="65466"/>
  <c r="DS39" i="65466"/>
  <c r="DQ39" i="65466"/>
  <c r="DP39" i="65466"/>
  <c r="DO39" i="65466"/>
  <c r="DN39" i="65466"/>
  <c r="DM39" i="65466"/>
  <c r="DL39" i="65466"/>
  <c r="DK39" i="65466"/>
  <c r="DJ39" i="65466"/>
  <c r="DI39" i="65466"/>
  <c r="DH39" i="65466"/>
  <c r="DG39" i="65466"/>
  <c r="DF39" i="65466"/>
  <c r="DE39" i="65466"/>
  <c r="DT16" i="65466"/>
  <c r="DT13" i="65466"/>
  <c r="DT12" i="65466"/>
  <c r="DT11" i="65466"/>
  <c r="DT10" i="65466"/>
  <c r="DP5" i="65466"/>
  <c r="DP4" i="65466"/>
  <c r="DD4" i="65466"/>
  <c r="DJ3" i="65466"/>
  <c r="EM10" i="65466"/>
  <c r="EM11" i="65466"/>
  <c r="EM12" i="65466"/>
  <c r="EM13" i="65466"/>
  <c r="CH40" i="65466"/>
  <c r="CH41" i="65466"/>
  <c r="CH42" i="65466"/>
  <c r="BO13" i="65466"/>
  <c r="U40" i="65466"/>
  <c r="AC33" i="65466"/>
  <c r="AC11" i="65466"/>
  <c r="AC15" i="65466"/>
  <c r="AC20" i="65466"/>
  <c r="AC38" i="65466"/>
  <c r="EI5" i="65466"/>
  <c r="EI4" i="65466"/>
  <c r="DW4" i="65466"/>
  <c r="EC3" i="65466"/>
  <c r="CW5" i="65466"/>
  <c r="CW4" i="65466"/>
  <c r="CK4" i="65466"/>
  <c r="CQ3" i="65466"/>
  <c r="CD5" i="65466"/>
  <c r="CD4" i="65466"/>
  <c r="BR4" i="65466"/>
  <c r="BX3" i="65466"/>
  <c r="BK5" i="65466"/>
  <c r="BK4" i="65466"/>
  <c r="AY4" i="65466"/>
  <c r="BE3" i="65466"/>
  <c r="AR5" i="65466"/>
  <c r="AR4" i="65466"/>
  <c r="AF4" i="65466"/>
  <c r="AL3" i="65466"/>
  <c r="Y5" i="65466"/>
  <c r="Y4" i="65466"/>
  <c r="S3" i="65466"/>
  <c r="M4" i="65466"/>
  <c r="F42" i="65467" l="1"/>
  <c r="AO21" i="65468"/>
  <c r="AO14" i="65468"/>
  <c r="AO19" i="65468"/>
  <c r="EK29" i="65466"/>
  <c r="E21" i="65466" s="1"/>
  <c r="DT39" i="65466"/>
  <c r="DY27" i="65466"/>
  <c r="DZ27" i="65466"/>
  <c r="EA27" i="65466"/>
  <c r="EB27" i="65466"/>
  <c r="EC27" i="65466"/>
  <c r="EE27" i="65466"/>
  <c r="EF27" i="65466"/>
  <c r="EG27" i="65466"/>
  <c r="EH27" i="65466"/>
  <c r="EI27" i="65466"/>
  <c r="EJ27" i="65466"/>
  <c r="EL27" i="65466"/>
  <c r="DX27" i="65466"/>
  <c r="O35" i="65457" l="1"/>
  <c r="EM27" i="65466"/>
  <c r="CZ43" i="65466"/>
  <c r="CX43" i="65466"/>
  <c r="CW43" i="65466"/>
  <c r="CV43" i="65466"/>
  <c r="CU43" i="65466"/>
  <c r="CT43" i="65466"/>
  <c r="CS43" i="65466"/>
  <c r="CR43" i="65466"/>
  <c r="CQ43" i="65466"/>
  <c r="CP43" i="65466"/>
  <c r="CO43" i="65466"/>
  <c r="CN43" i="65466"/>
  <c r="CM43" i="65466"/>
  <c r="CL43" i="65466"/>
  <c r="DA16" i="65466"/>
  <c r="DA43" i="65466" l="1"/>
  <c r="AH37" i="65469"/>
  <c r="AD37" i="65469"/>
  <c r="AE37" i="65469"/>
  <c r="AF37" i="65469"/>
  <c r="AG37" i="65469"/>
  <c r="AI37" i="65469"/>
  <c r="AJ37" i="65469"/>
  <c r="AK37" i="65469"/>
  <c r="AC37" i="65469"/>
  <c r="AX41" i="65469"/>
  <c r="AW41" i="65469"/>
  <c r="AV41" i="65469"/>
  <c r="AU41" i="65469"/>
  <c r="AT41" i="65469"/>
  <c r="AS41" i="65469"/>
  <c r="AR41" i="65469"/>
  <c r="AZ23" i="65469"/>
  <c r="AZ22" i="65469"/>
  <c r="AZ20" i="65469"/>
  <c r="AZ19" i="65469"/>
  <c r="AZ18" i="65469"/>
  <c r="AZ17" i="65469"/>
  <c r="AZ16" i="65469"/>
  <c r="AZ15" i="65469"/>
  <c r="AZ14" i="65469"/>
  <c r="AZ13" i="65469"/>
  <c r="AZ41" i="65469" l="1"/>
  <c r="AZ24" i="65469"/>
  <c r="U5" i="65469"/>
  <c r="U4" i="65469"/>
  <c r="V43" i="65469" l="1"/>
  <c r="BZ33" i="65469" s="1"/>
  <c r="E17" i="65469" s="1"/>
  <c r="F36" i="65469" l="1"/>
  <c r="N35" i="65457"/>
  <c r="AJ3" i="65457" l="1"/>
  <c r="E2" i="65458"/>
  <c r="BI5" i="65458" l="1"/>
  <c r="BI4" i="65458"/>
  <c r="AW5" i="65458"/>
  <c r="AW4" i="65458"/>
  <c r="AK5" i="65458"/>
  <c r="AK4" i="65458"/>
  <c r="Z5" i="65458"/>
  <c r="Z4" i="65458"/>
  <c r="Q4" i="65458"/>
  <c r="Q3" i="65458"/>
  <c r="BC4" i="65458"/>
  <c r="AQ4" i="65458"/>
  <c r="AE4" i="65458"/>
  <c r="U4" i="65458"/>
  <c r="L3" i="65458"/>
  <c r="C3" i="65458"/>
  <c r="H3" i="65458"/>
  <c r="H4" i="65458"/>
  <c r="AP6" i="65457"/>
  <c r="AP5" i="65457"/>
  <c r="Z5" i="65457"/>
  <c r="R6" i="65457"/>
  <c r="R5" i="65457"/>
  <c r="B5" i="65457"/>
  <c r="L3" i="65457"/>
  <c r="BD52" i="65458"/>
  <c r="AX52" i="65458"/>
  <c r="AR52" i="65458"/>
  <c r="AL49" i="65458"/>
  <c r="BF51" i="65458"/>
  <c r="AZ51" i="65458"/>
  <c r="AT51" i="65458"/>
  <c r="AN48" i="65458"/>
  <c r="AH44" i="65458"/>
  <c r="BF50" i="65458"/>
  <c r="AZ50" i="65458"/>
  <c r="AT50" i="65458"/>
  <c r="AN47" i="65458"/>
  <c r="AH43" i="65458"/>
  <c r="BF49" i="65458"/>
  <c r="AZ49" i="65458"/>
  <c r="AT49" i="65458"/>
  <c r="AN46" i="65458"/>
  <c r="AH42" i="65458"/>
  <c r="BF48" i="65458"/>
  <c r="AZ48" i="65458"/>
  <c r="AT48" i="65458"/>
  <c r="AN45" i="65458"/>
  <c r="AH39" i="65458"/>
  <c r="BF47" i="65458"/>
  <c r="AZ47" i="65458"/>
  <c r="AT47" i="65458"/>
  <c r="AN44" i="65458"/>
  <c r="AH38" i="65458"/>
  <c r="AZ46" i="65458"/>
  <c r="AT46" i="65458"/>
  <c r="AN43" i="65458"/>
  <c r="AH37" i="65458"/>
  <c r="BD43" i="65458"/>
  <c r="AX43" i="65458"/>
  <c r="AR43" i="65458"/>
  <c r="AL40" i="65458"/>
  <c r="BF42" i="65458"/>
  <c r="AZ42" i="65458"/>
  <c r="AT42" i="65458"/>
  <c r="AN39" i="65458"/>
  <c r="BF41" i="65458"/>
  <c r="AZ41" i="65458"/>
  <c r="AT41" i="65458"/>
  <c r="AN38" i="65458"/>
  <c r="BF40" i="65458"/>
  <c r="AZ40" i="65458"/>
  <c r="AT40" i="65458"/>
  <c r="AN37" i="65458"/>
  <c r="AH33" i="65458"/>
  <c r="BF39" i="65458"/>
  <c r="AZ39" i="65458"/>
  <c r="AT39" i="65458"/>
  <c r="AN36" i="65458"/>
  <c r="AH32" i="65458"/>
  <c r="BF38" i="65458"/>
  <c r="AZ38" i="65458"/>
  <c r="AT38" i="65458"/>
  <c r="AN35" i="65458"/>
  <c r="AH31" i="65458"/>
  <c r="BF37" i="65458"/>
  <c r="AZ37" i="65458"/>
  <c r="AT37" i="65458"/>
  <c r="AN34" i="65458"/>
  <c r="AH28" i="65458"/>
  <c r="BD34" i="65458"/>
  <c r="AX34" i="65458"/>
  <c r="AR34" i="65458"/>
  <c r="AL31" i="65458"/>
  <c r="AF25" i="65458"/>
  <c r="BF33" i="65458"/>
  <c r="AZ33" i="65458"/>
  <c r="AT33" i="65458"/>
  <c r="AN30" i="65458"/>
  <c r="BF32" i="65458"/>
  <c r="AZ32" i="65458"/>
  <c r="AT32" i="65458"/>
  <c r="AN29" i="65458"/>
  <c r="BF31" i="65458"/>
  <c r="AZ31" i="65458"/>
  <c r="AT31" i="65458"/>
  <c r="AN28" i="65458"/>
  <c r="BF30" i="65458"/>
  <c r="AZ30" i="65458"/>
  <c r="AT30" i="65458"/>
  <c r="AN24" i="65458"/>
  <c r="AH24" i="65458"/>
  <c r="BF29" i="65458"/>
  <c r="AZ29" i="65458"/>
  <c r="AT29" i="65458"/>
  <c r="AN23" i="65458"/>
  <c r="AH23" i="65458"/>
  <c r="BF28" i="65458"/>
  <c r="AZ28" i="65458"/>
  <c r="AT28" i="65458"/>
  <c r="AN22" i="65458"/>
  <c r="AH22" i="65458"/>
  <c r="BJ25" i="65458"/>
  <c r="BD25" i="65458"/>
  <c r="AX25" i="65458"/>
  <c r="AR25" i="65458"/>
  <c r="AL19" i="65458"/>
  <c r="AF19" i="65458"/>
  <c r="BL24" i="65458"/>
  <c r="BF24" i="65458"/>
  <c r="AZ24" i="65458"/>
  <c r="AT24" i="65458"/>
  <c r="AN18" i="65458"/>
  <c r="BL23" i="65458"/>
  <c r="BF23" i="65458"/>
  <c r="AZ23" i="65458"/>
  <c r="AT23" i="65458"/>
  <c r="AN17" i="65458"/>
  <c r="BL22" i="65458"/>
  <c r="BF22" i="65458"/>
  <c r="AZ22" i="65458"/>
  <c r="AT22" i="65458"/>
  <c r="AN16" i="65458"/>
  <c r="BL21" i="65458"/>
  <c r="BF21" i="65458"/>
  <c r="AZ21" i="65458"/>
  <c r="AT21" i="65458"/>
  <c r="AN15" i="65458"/>
  <c r="AH18" i="65458"/>
  <c r="BL20" i="65458"/>
  <c r="BF20" i="65458"/>
  <c r="AZ20" i="65458"/>
  <c r="AT20" i="65458"/>
  <c r="AN11" i="65458"/>
  <c r="AH17" i="65458"/>
  <c r="BL19" i="65458"/>
  <c r="BF19" i="65458"/>
  <c r="AZ19" i="65458"/>
  <c r="AT19" i="65458"/>
  <c r="AN10" i="65458"/>
  <c r="AH16" i="65458"/>
  <c r="BJ16" i="65458"/>
  <c r="BD16" i="65458"/>
  <c r="AX16" i="65458"/>
  <c r="AR16" i="65458"/>
  <c r="AF13" i="65458"/>
  <c r="BL15" i="65458"/>
  <c r="BF15" i="65458"/>
  <c r="AZ15" i="65458"/>
  <c r="AT15" i="65458"/>
  <c r="BL14" i="65458"/>
  <c r="BF14" i="65458"/>
  <c r="AZ14" i="65458"/>
  <c r="AT14" i="65458"/>
  <c r="BL13" i="65458"/>
  <c r="BF13" i="65458"/>
  <c r="AZ13" i="65458"/>
  <c r="AT13" i="65458"/>
  <c r="BL12" i="65458"/>
  <c r="BF12" i="65458"/>
  <c r="AZ12" i="65458"/>
  <c r="AT12" i="65458"/>
  <c r="AH12" i="65458"/>
  <c r="BL11" i="65458"/>
  <c r="BF11" i="65458"/>
  <c r="AZ11" i="65458"/>
  <c r="AT11" i="65458"/>
  <c r="AH11" i="65458"/>
  <c r="BL10" i="65458"/>
  <c r="BF10" i="65458"/>
  <c r="AZ10" i="65458"/>
  <c r="AT10" i="65458"/>
  <c r="AH10" i="65458"/>
  <c r="AH13" i="65458" l="1"/>
  <c r="W26" i="65458" s="1"/>
  <c r="AN40" i="65458"/>
  <c r="W34" i="65458" s="1"/>
  <c r="AN19" i="65458"/>
  <c r="BL25" i="65458"/>
  <c r="BF25" i="65458"/>
  <c r="AT34" i="65458"/>
  <c r="BL16" i="65458"/>
  <c r="W51" i="65458" s="1"/>
  <c r="AZ34" i="65458"/>
  <c r="W43" i="65458" s="1"/>
  <c r="AH34" i="65458"/>
  <c r="W29" i="65458" s="1"/>
  <c r="BF43" i="65458"/>
  <c r="AT43" i="65458"/>
  <c r="W39" i="65458" s="1"/>
  <c r="AZ43" i="65458"/>
  <c r="W44" i="65458" s="1"/>
  <c r="AH45" i="65458"/>
  <c r="W30" i="65458" s="1"/>
  <c r="AH19" i="65458"/>
  <c r="W27" i="65458" s="1"/>
  <c r="AZ16" i="65458"/>
  <c r="W41" i="65458" s="1"/>
  <c r="AN49" i="65458"/>
  <c r="W35" i="65458" s="1"/>
  <c r="AT16" i="65458"/>
  <c r="BF16" i="65458"/>
  <c r="AT25" i="65458"/>
  <c r="AH25" i="65458"/>
  <c r="W28" i="65458" s="1"/>
  <c r="BF34" i="65458"/>
  <c r="W48" i="65458" s="1"/>
  <c r="AT52" i="65458"/>
  <c r="W40" i="65458" s="1"/>
  <c r="AZ25" i="65458"/>
  <c r="W42" i="65458" s="1"/>
  <c r="AN31" i="65458"/>
  <c r="W33" i="65458" s="1"/>
  <c r="AZ52" i="65458"/>
  <c r="W45" i="65458" s="1"/>
  <c r="BF52" i="65458"/>
  <c r="AE47" i="65465"/>
  <c r="AD47" i="65465"/>
  <c r="AC47" i="65465"/>
  <c r="AB47" i="65465"/>
  <c r="AA47" i="65465"/>
  <c r="Z47" i="65465"/>
  <c r="Y47" i="65465"/>
  <c r="AF44" i="65465"/>
  <c r="AF43" i="65465"/>
  <c r="AF42" i="65465"/>
  <c r="AF41" i="65465"/>
  <c r="AF39" i="65465"/>
  <c r="AF37" i="65465"/>
  <c r="AF36" i="65465"/>
  <c r="T38" i="65465"/>
  <c r="S38" i="65465"/>
  <c r="R38" i="65465"/>
  <c r="Q38" i="65465"/>
  <c r="P38" i="65465"/>
  <c r="O38" i="65465"/>
  <c r="N38" i="65465"/>
  <c r="AF35" i="65465"/>
  <c r="AF34" i="65465"/>
  <c r="AF33" i="65465"/>
  <c r="U35" i="65465"/>
  <c r="AF32" i="65465"/>
  <c r="AF31" i="65465"/>
  <c r="U32" i="65465"/>
  <c r="AF30" i="65465"/>
  <c r="AF29" i="65465"/>
  <c r="AF28" i="65465"/>
  <c r="U29" i="65465"/>
  <c r="U26" i="65465"/>
  <c r="AF24" i="65465"/>
  <c r="U25" i="65465"/>
  <c r="AF23" i="65465"/>
  <c r="U24" i="65465"/>
  <c r="AF22" i="65465"/>
  <c r="AF21" i="65465"/>
  <c r="AF20" i="65465"/>
  <c r="U21" i="65465"/>
  <c r="AF19" i="65465"/>
  <c r="AF18" i="65465"/>
  <c r="U18" i="65465"/>
  <c r="U17" i="65465"/>
  <c r="U16" i="65465"/>
  <c r="AF14" i="65465"/>
  <c r="U15" i="65465"/>
  <c r="AF13" i="65465"/>
  <c r="U14" i="65465"/>
  <c r="U13" i="65465"/>
  <c r="AF11" i="65465"/>
  <c r="U12" i="65465"/>
  <c r="AF10" i="65465"/>
  <c r="U11" i="65465"/>
  <c r="U10" i="65465"/>
  <c r="F21" i="65478" l="1"/>
  <c r="G21" i="65478" s="1"/>
  <c r="W38" i="65458"/>
  <c r="F20" i="65478"/>
  <c r="G20" i="65478" s="1"/>
  <c r="W37" i="65458"/>
  <c r="W32" i="65458"/>
  <c r="F19" i="65478"/>
  <c r="G19" i="65478" s="1"/>
  <c r="W36" i="65458"/>
  <c r="F18" i="65478"/>
  <c r="P22" i="65458"/>
  <c r="P21" i="65458"/>
  <c r="P20" i="65458"/>
  <c r="G36" i="10" s="1"/>
  <c r="P19" i="65458"/>
  <c r="G35" i="10" s="1"/>
  <c r="P24" i="65458"/>
  <c r="W47" i="65458"/>
  <c r="P27" i="65458"/>
  <c r="W52" i="65458"/>
  <c r="P26" i="65458"/>
  <c r="W50" i="65458"/>
  <c r="W46" i="65458"/>
  <c r="P23" i="65458"/>
  <c r="P25" i="65458"/>
  <c r="W49" i="65458"/>
  <c r="Y49" i="65465"/>
  <c r="E10" i="65465" s="1"/>
  <c r="AF45" i="65465"/>
  <c r="U27" i="65465"/>
  <c r="AC49" i="65465"/>
  <c r="E14" i="65465" s="1"/>
  <c r="AD49" i="65465"/>
  <c r="E15" i="65465" s="1"/>
  <c r="AE49" i="65465"/>
  <c r="E16" i="65465" s="1"/>
  <c r="Z49" i="65465"/>
  <c r="E11" i="65465" s="1"/>
  <c r="U38" i="65465"/>
  <c r="AA49" i="65465"/>
  <c r="E12" i="65465" s="1"/>
  <c r="U19" i="65465"/>
  <c r="AB49" i="65465"/>
  <c r="E13" i="65465" s="1"/>
  <c r="AF47" i="65465"/>
  <c r="T36" i="65457" l="1"/>
  <c r="G18" i="65478"/>
  <c r="G41" i="65467"/>
  <c r="G41" i="65466"/>
  <c r="G42" i="65467"/>
  <c r="G36" i="65469"/>
  <c r="H36" i="65469" s="1"/>
  <c r="G39" i="65468"/>
  <c r="G42" i="65466"/>
  <c r="G36" i="65466"/>
  <c r="G38" i="65467"/>
  <c r="G40" i="65467"/>
  <c r="G40" i="65466"/>
  <c r="G37" i="65466"/>
  <c r="G39" i="65467"/>
  <c r="G37" i="65468"/>
  <c r="G38" i="65466"/>
  <c r="G34" i="65469"/>
  <c r="G35" i="65469"/>
  <c r="G39" i="65466"/>
  <c r="G38" i="65468"/>
  <c r="AF49" i="65465"/>
  <c r="AE50" i="65465" s="1"/>
  <c r="AC50" i="65465" l="1"/>
  <c r="Z50" i="65465"/>
  <c r="Y50" i="65465"/>
  <c r="AA50" i="65465"/>
  <c r="AB50" i="65465"/>
  <c r="AD50" i="65465"/>
  <c r="AF50" i="65465" l="1"/>
  <c r="AT34" i="65457"/>
  <c r="V36" i="65457"/>
  <c r="BK25" i="65472"/>
  <c r="BK41" i="65472"/>
  <c r="BK40" i="65472"/>
  <c r="BK36" i="65472"/>
  <c r="BK35" i="65472"/>
  <c r="BK31" i="65472"/>
  <c r="BK30" i="65472"/>
  <c r="BK26" i="65472"/>
  <c r="BK21" i="65472"/>
  <c r="BK20" i="65472"/>
  <c r="BK17" i="65472"/>
  <c r="BK16" i="65472"/>
  <c r="BK12" i="65472"/>
  <c r="BK11" i="65472"/>
  <c r="BK37" i="65472" l="1"/>
  <c r="BK42" i="65472"/>
  <c r="BK32" i="65472"/>
  <c r="BK27" i="65472"/>
  <c r="BK13" i="65472"/>
  <c r="BK22" i="65472" l="1"/>
  <c r="BK18" i="65472"/>
  <c r="BA43" i="65472"/>
  <c r="AV43" i="65472"/>
  <c r="AW43" i="65472"/>
  <c r="AX43" i="65472"/>
  <c r="AY43" i="65472"/>
  <c r="AZ43" i="65472"/>
  <c r="AZ45" i="65472" s="1"/>
  <c r="BB11" i="65472"/>
  <c r="BB12" i="65472"/>
  <c r="BB13" i="65472"/>
  <c r="BB14" i="65472"/>
  <c r="BB15" i="65472"/>
  <c r="BB16" i="65472"/>
  <c r="BB17" i="65472"/>
  <c r="BB18" i="65472"/>
  <c r="BB19" i="65472"/>
  <c r="BB20" i="65472"/>
  <c r="BB21" i="65472"/>
  <c r="BB22" i="65472"/>
  <c r="BB23" i="65472"/>
  <c r="BB24" i="65472"/>
  <c r="BB25" i="65472"/>
  <c r="BB26" i="65472"/>
  <c r="BB27" i="65472"/>
  <c r="BB28" i="65472"/>
  <c r="BB29" i="65472"/>
  <c r="BB30" i="65472"/>
  <c r="BB31" i="65472"/>
  <c r="BB32" i="65472"/>
  <c r="BB33" i="65472"/>
  <c r="BB34" i="65472"/>
  <c r="BB35" i="65472"/>
  <c r="BB36" i="65472"/>
  <c r="BB37" i="65472"/>
  <c r="BB38" i="65472"/>
  <c r="BB39" i="65472"/>
  <c r="BB40" i="65472"/>
  <c r="BB41" i="65472"/>
  <c r="BB10" i="65472"/>
  <c r="U11" i="65472"/>
  <c r="U12" i="65472"/>
  <c r="U13" i="65472"/>
  <c r="U14" i="65472"/>
  <c r="U15" i="65472"/>
  <c r="U16" i="65472"/>
  <c r="U17" i="65472"/>
  <c r="U18" i="65472"/>
  <c r="U19" i="65472"/>
  <c r="U20" i="65472"/>
  <c r="U21" i="65472"/>
  <c r="U22" i="65472"/>
  <c r="U23" i="65472"/>
  <c r="U24" i="65472"/>
  <c r="U25" i="65472"/>
  <c r="U26" i="65472"/>
  <c r="U27" i="65472"/>
  <c r="U28" i="65472"/>
  <c r="U31" i="65472"/>
  <c r="U32" i="65472"/>
  <c r="U33" i="65472"/>
  <c r="U34" i="65472"/>
  <c r="U35" i="65472"/>
  <c r="U36" i="65472"/>
  <c r="U37" i="65472"/>
  <c r="U38" i="65472"/>
  <c r="U39" i="65472"/>
  <c r="U40" i="65472"/>
  <c r="U41" i="65472"/>
  <c r="U42" i="65472"/>
  <c r="U43" i="65472"/>
  <c r="U10" i="65472"/>
  <c r="BB43" i="65472" l="1"/>
  <c r="AX45" i="65472"/>
  <c r="E13" i="65472" s="1"/>
  <c r="U12" i="65457" s="1"/>
  <c r="AY45" i="65472"/>
  <c r="E14" i="65472" s="1"/>
  <c r="U13" i="65457" s="1"/>
  <c r="BA45" i="65472"/>
  <c r="E16" i="65472" s="1"/>
  <c r="U16" i="65457" s="1"/>
  <c r="AW45" i="65472"/>
  <c r="E12" i="65472" s="1"/>
  <c r="U11" i="65457" s="1"/>
  <c r="AV45" i="65472"/>
  <c r="E11" i="65472" s="1"/>
  <c r="U10" i="65457" s="1"/>
  <c r="E15" i="65472"/>
  <c r="U15" i="65457" s="1"/>
  <c r="AK58" i="29"/>
  <c r="AJ58" i="29"/>
  <c r="AE39" i="29"/>
  <c r="AD39" i="29"/>
  <c r="AC39" i="29"/>
  <c r="AB39" i="29"/>
  <c r="AA39" i="29"/>
  <c r="Z39" i="29"/>
  <c r="Y39" i="29"/>
  <c r="R40" i="29"/>
  <c r="Q40" i="29"/>
  <c r="P40" i="29"/>
  <c r="O40" i="29"/>
  <c r="N40" i="29"/>
  <c r="BB45" i="65472" l="1"/>
  <c r="AX46" i="65472" s="1"/>
  <c r="E10" i="65472"/>
  <c r="E17" i="65472" l="1"/>
  <c r="U9" i="65457"/>
  <c r="U36" i="65457" s="1"/>
  <c r="AY46" i="65472"/>
  <c r="AU46" i="65472"/>
  <c r="AV46" i="65472"/>
  <c r="AZ46" i="65472"/>
  <c r="BA46" i="65472"/>
  <c r="AW46" i="65472"/>
  <c r="BB46" i="65472" l="1"/>
  <c r="AF39" i="29"/>
  <c r="AF27" i="29"/>
  <c r="U28" i="29"/>
  <c r="X51" i="17"/>
  <c r="AE48" i="17"/>
  <c r="AE45" i="17"/>
  <c r="AB49" i="16" l="1"/>
  <c r="N16" i="16" s="1"/>
  <c r="O36" i="16" l="1"/>
  <c r="N10" i="16"/>
  <c r="W49" i="16"/>
  <c r="X49" i="16"/>
  <c r="N12" i="16" s="1"/>
  <c r="Y49" i="16"/>
  <c r="N13" i="16" s="1"/>
  <c r="Z49" i="16"/>
  <c r="N14" i="16" s="1"/>
  <c r="AA49" i="16"/>
  <c r="N15" i="16" s="1"/>
  <c r="N11" i="16" l="1"/>
  <c r="AC49" i="16"/>
  <c r="O35" i="16"/>
  <c r="O34" i="16"/>
  <c r="N17" i="16" l="1"/>
  <c r="AS21" i="16"/>
  <c r="AI21" i="16"/>
  <c r="N4" i="65467" l="1"/>
  <c r="C5" i="65467"/>
  <c r="AV17" i="16"/>
  <c r="AL17" i="16"/>
  <c r="AL16" i="16"/>
  <c r="AQ14" i="65457"/>
  <c r="AQ13" i="65457"/>
  <c r="AQ9" i="65457"/>
  <c r="AP14" i="65457"/>
  <c r="AU10" i="65457"/>
  <c r="AU11" i="65457"/>
  <c r="AU12" i="65457"/>
  <c r="AU22" i="65457"/>
  <c r="AU25" i="65457"/>
  <c r="AU26" i="65457"/>
  <c r="AU29" i="65457"/>
  <c r="AU32" i="65457"/>
  <c r="AQ34" i="65457" l="1"/>
  <c r="AV12" i="65466"/>
  <c r="AV11" i="65466"/>
  <c r="AV10" i="65466"/>
  <c r="P43" i="65469"/>
  <c r="BT33" i="65469" s="1"/>
  <c r="E11" i="65469" s="1"/>
  <c r="Q43" i="65469"/>
  <c r="BU33" i="65469" s="1"/>
  <c r="E12" i="65469" s="1"/>
  <c r="R43" i="65469"/>
  <c r="BV33" i="65469" s="1"/>
  <c r="E13" i="65469" s="1"/>
  <c r="S43" i="65469"/>
  <c r="BW33" i="65469" s="1"/>
  <c r="E14" i="65469" s="1"/>
  <c r="T43" i="65469"/>
  <c r="BX33" i="65469" s="1"/>
  <c r="E15" i="65469" s="1"/>
  <c r="U43" i="65469"/>
  <c r="BY33" i="65469" s="1"/>
  <c r="E16" i="65469" s="1"/>
  <c r="W43" i="65469"/>
  <c r="CA33" i="65469" s="1"/>
  <c r="E18" i="65469" s="1"/>
  <c r="O43" i="65469"/>
  <c r="BS33" i="65469" s="1"/>
  <c r="H5" i="65464"/>
  <c r="R5" i="65464"/>
  <c r="R4" i="65464"/>
  <c r="Q4" i="12"/>
  <c r="BF22" i="65471"/>
  <c r="BF23" i="65471"/>
  <c r="BF24" i="65471"/>
  <c r="BF25" i="65471"/>
  <c r="BF26" i="65471"/>
  <c r="BF21" i="65471"/>
  <c r="BF14" i="65471"/>
  <c r="BF15" i="65471"/>
  <c r="BF16" i="65471"/>
  <c r="BF17" i="65471"/>
  <c r="BF13" i="65471"/>
  <c r="BF10" i="65471"/>
  <c r="BF9" i="65471"/>
  <c r="AH10" i="65471"/>
  <c r="V36" i="65471"/>
  <c r="V35" i="65471"/>
  <c r="V32" i="65471"/>
  <c r="V33" i="65471"/>
  <c r="V31" i="65471"/>
  <c r="V27" i="65471"/>
  <c r="V28" i="65471"/>
  <c r="V29" i="65471"/>
  <c r="V26" i="65471"/>
  <c r="V24" i="65471"/>
  <c r="V23" i="65471"/>
  <c r="V16" i="65471"/>
  <c r="V17" i="65471"/>
  <c r="V18" i="65471"/>
  <c r="V19" i="65471"/>
  <c r="V20" i="65471"/>
  <c r="V21" i="65471"/>
  <c r="V15" i="65471"/>
  <c r="V11" i="65471"/>
  <c r="V12" i="65471"/>
  <c r="V13" i="65471"/>
  <c r="E10" i="65469" l="1"/>
  <c r="E19" i="65469" s="1"/>
  <c r="CB33" i="65469"/>
  <c r="X43" i="65469"/>
  <c r="BF18" i="65471"/>
  <c r="BF27" i="65471"/>
  <c r="BY34" i="65469" l="1"/>
  <c r="BX34" i="65469"/>
  <c r="BU34" i="65469"/>
  <c r="BW34" i="65469"/>
  <c r="BV34" i="65469"/>
  <c r="CA34" i="65469"/>
  <c r="BZ34" i="65469"/>
  <c r="BT34" i="65469"/>
  <c r="BS34" i="65469"/>
  <c r="O45" i="65470"/>
  <c r="P45" i="65470"/>
  <c r="Q45" i="65470"/>
  <c r="R45" i="65470"/>
  <c r="S45" i="65470"/>
  <c r="T45" i="65470"/>
  <c r="N45" i="65470"/>
  <c r="Y33" i="65470" s="1"/>
  <c r="AF20" i="65470"/>
  <c r="AF19" i="65470"/>
  <c r="AF18" i="65470"/>
  <c r="AF17" i="65470"/>
  <c r="CB34" i="65469" l="1"/>
  <c r="AA33" i="65470"/>
  <c r="E12" i="65470" s="1"/>
  <c r="AB33" i="65470"/>
  <c r="E13" i="65470" s="1"/>
  <c r="AD33" i="65470"/>
  <c r="E15" i="65470" s="1"/>
  <c r="Z33" i="65470"/>
  <c r="E10" i="65470"/>
  <c r="U45" i="65470"/>
  <c r="AE33" i="65470"/>
  <c r="E16" i="65470" s="1"/>
  <c r="AC33" i="65470"/>
  <c r="E14" i="65470" s="1"/>
  <c r="AF31" i="65470"/>
  <c r="AF21" i="65470"/>
  <c r="AE48" i="65467"/>
  <c r="AF48" i="65467"/>
  <c r="AG48" i="65467"/>
  <c r="AH48" i="65467"/>
  <c r="AI48" i="65467"/>
  <c r="AJ48" i="65467"/>
  <c r="AK48" i="65467"/>
  <c r="AL48" i="65467"/>
  <c r="AM48" i="65467"/>
  <c r="AN48" i="65467"/>
  <c r="AP48" i="65467"/>
  <c r="AD48" i="65467"/>
  <c r="AQ45" i="65467"/>
  <c r="AQ44" i="65467"/>
  <c r="AQ43" i="65467"/>
  <c r="P37" i="65468"/>
  <c r="AE23" i="65468" s="1"/>
  <c r="E11" i="65468" s="1"/>
  <c r="Q37" i="65468"/>
  <c r="AF23" i="65468" s="1"/>
  <c r="E12" i="65468" s="1"/>
  <c r="R37" i="65468"/>
  <c r="AG23" i="65468" s="1"/>
  <c r="E13" i="65468" s="1"/>
  <c r="S37" i="65468"/>
  <c r="AH23" i="65468" s="1"/>
  <c r="E14" i="65468" s="1"/>
  <c r="T37" i="65468"/>
  <c r="AI23" i="65468" s="1"/>
  <c r="E15" i="65468" s="1"/>
  <c r="U37" i="65468"/>
  <c r="AJ23" i="65468" s="1"/>
  <c r="E16" i="65468" s="1"/>
  <c r="V37" i="65468"/>
  <c r="AK23" i="65468" s="1"/>
  <c r="E17" i="65468" s="1"/>
  <c r="W37" i="65468"/>
  <c r="AL23" i="65468" s="1"/>
  <c r="E18" i="65468" s="1"/>
  <c r="X37" i="65468"/>
  <c r="AM23" i="65468" s="1"/>
  <c r="E19" i="65468" s="1"/>
  <c r="Y37" i="65468"/>
  <c r="AN23" i="65468" s="1"/>
  <c r="E20" i="65468" s="1"/>
  <c r="O37" i="65468"/>
  <c r="E11" i="65470" l="1"/>
  <c r="AF33" i="65470"/>
  <c r="F35" i="65468"/>
  <c r="AD23" i="65468"/>
  <c r="AO23" i="65468" s="1"/>
  <c r="Z37" i="65468"/>
  <c r="AL37" i="65469"/>
  <c r="AQ46" i="65467"/>
  <c r="AL24" i="65468" l="1"/>
  <c r="AD24" i="65468"/>
  <c r="AH24" i="65468"/>
  <c r="AK24" i="65468"/>
  <c r="AJ24" i="65468"/>
  <c r="AF24" i="65468"/>
  <c r="AE24" i="65468"/>
  <c r="AI24" i="65468"/>
  <c r="AG24" i="65468"/>
  <c r="AN24" i="65468"/>
  <c r="AM24" i="65468"/>
  <c r="AB34" i="65470"/>
  <c r="E10" i="65468"/>
  <c r="E21" i="65468" s="1"/>
  <c r="AD34" i="65470"/>
  <c r="AA34" i="65470"/>
  <c r="AC34" i="65470"/>
  <c r="Y34" i="65470"/>
  <c r="AE34" i="65470"/>
  <c r="Z34" i="65470"/>
  <c r="AO24" i="65468" l="1"/>
  <c r="AF34" i="65470"/>
  <c r="U10" i="12"/>
  <c r="BF22" i="16" l="1"/>
  <c r="BF11" i="16"/>
  <c r="AW33" i="16" l="1"/>
  <c r="AW34" i="16"/>
  <c r="AW35" i="16"/>
  <c r="AW36" i="16"/>
  <c r="AW37" i="16"/>
  <c r="AW38" i="16"/>
  <c r="AW39" i="16"/>
  <c r="AW40" i="16"/>
  <c r="AW41" i="16"/>
  <c r="AW42" i="16"/>
  <c r="AW43" i="16"/>
  <c r="AW44" i="16"/>
  <c r="AC47" i="16"/>
  <c r="BG3" i="65472" l="1"/>
  <c r="AX3" i="65472"/>
  <c r="P3" i="65472"/>
  <c r="F3" i="65472"/>
  <c r="V12" i="10"/>
  <c r="AC13" i="65457" l="1"/>
  <c r="U17" i="65470" l="1"/>
  <c r="U16" i="65470"/>
  <c r="U15" i="65470"/>
  <c r="U20" i="65470"/>
  <c r="U18" i="65470" l="1"/>
  <c r="AA19" i="65457"/>
  <c r="AA18" i="65457"/>
  <c r="AA17" i="65457"/>
  <c r="AA9" i="65457"/>
  <c r="Z21" i="65457"/>
  <c r="AU21" i="65457" s="1"/>
  <c r="N20" i="65458" s="1"/>
  <c r="Z20" i="65457"/>
  <c r="AU20" i="65457" s="1"/>
  <c r="N19" i="65458" s="1"/>
  <c r="Z19" i="65457"/>
  <c r="Z18" i="65457"/>
  <c r="Z17" i="65457"/>
  <c r="Z9" i="65457"/>
  <c r="E37" i="10"/>
  <c r="S29" i="10"/>
  <c r="E14" i="10" s="1"/>
  <c r="B21" i="65457" s="1"/>
  <c r="V25" i="10"/>
  <c r="V26" i="10"/>
  <c r="V24" i="10"/>
  <c r="V13" i="10"/>
  <c r="V14" i="10" s="1"/>
  <c r="T29" i="10"/>
  <c r="E16" i="10"/>
  <c r="B23" i="65457" s="1"/>
  <c r="W23" i="65457" s="1"/>
  <c r="E25" i="65458" s="1"/>
  <c r="V27" i="10" l="1"/>
  <c r="O20" i="65458"/>
  <c r="Z34" i="65457"/>
  <c r="AU19" i="65457"/>
  <c r="AU18" i="65457"/>
  <c r="AU17" i="65457"/>
  <c r="F35" i="10"/>
  <c r="F33" i="10"/>
  <c r="E15" i="10"/>
  <c r="F34" i="10" l="1"/>
  <c r="B22" i="65457"/>
  <c r="W22" i="65457" s="1"/>
  <c r="E24" i="65458" s="1"/>
  <c r="O19" i="65458" s="1"/>
  <c r="Q19" i="65458"/>
  <c r="Q20" i="65458"/>
  <c r="T47" i="27"/>
  <c r="H35" i="10" l="1"/>
  <c r="H36" i="10"/>
  <c r="AO33" i="65457" l="1"/>
  <c r="AO31" i="65457"/>
  <c r="AO30" i="65457"/>
  <c r="AO24" i="65457"/>
  <c r="AO23" i="65457"/>
  <c r="AO9" i="65457"/>
  <c r="AN33" i="65457"/>
  <c r="AN28" i="65457"/>
  <c r="AN27" i="65457"/>
  <c r="AN14" i="65457"/>
  <c r="AN9" i="65457"/>
  <c r="AM33" i="65457"/>
  <c r="AM31" i="65457"/>
  <c r="AM30" i="65457"/>
  <c r="AM28" i="65457"/>
  <c r="AM27" i="65457"/>
  <c r="AM24" i="65457"/>
  <c r="AM23" i="65457"/>
  <c r="AM9" i="65457"/>
  <c r="AL33" i="65457"/>
  <c r="AL28" i="65457"/>
  <c r="AL27" i="65457"/>
  <c r="AL9" i="65457"/>
  <c r="E44" i="65467"/>
  <c r="Z34" i="65468"/>
  <c r="Z33" i="65468"/>
  <c r="Z32" i="65468"/>
  <c r="Z31" i="65468"/>
  <c r="Z28" i="65468"/>
  <c r="Z14" i="65468"/>
  <c r="Z13" i="65468"/>
  <c r="E38" i="65469"/>
  <c r="Z35" i="65468" l="1"/>
  <c r="Z15" i="65468"/>
  <c r="AU31" i="65457"/>
  <c r="AU30" i="65457"/>
  <c r="AU24" i="65457"/>
  <c r="AU23" i="65457"/>
  <c r="AU33" i="65457"/>
  <c r="AU28" i="65457"/>
  <c r="AU27" i="65457"/>
  <c r="AP13" i="65457" l="1"/>
  <c r="AP9" i="65457"/>
  <c r="AB14" i="65457"/>
  <c r="AB13" i="65457"/>
  <c r="AB9" i="65457"/>
  <c r="AK14" i="65457"/>
  <c r="AK13" i="65457"/>
  <c r="AK9" i="65457"/>
  <c r="AJ14" i="65457"/>
  <c r="AJ13" i="65457"/>
  <c r="AJ9" i="65457"/>
  <c r="AI14" i="65457"/>
  <c r="AI13" i="65457"/>
  <c r="AI9" i="65457"/>
  <c r="AG14" i="65457"/>
  <c r="AG13" i="65457"/>
  <c r="AG9" i="65457"/>
  <c r="AF14" i="65457"/>
  <c r="AF13" i="65457"/>
  <c r="AF9" i="65457"/>
  <c r="AE14" i="65457"/>
  <c r="AE13" i="65457"/>
  <c r="AE9" i="65457"/>
  <c r="AD14" i="65457"/>
  <c r="AD13" i="65457"/>
  <c r="AD9" i="65457"/>
  <c r="AC14" i="65457"/>
  <c r="AC9" i="65457"/>
  <c r="AA34" i="65457"/>
  <c r="N25" i="65458"/>
  <c r="N24" i="65458"/>
  <c r="N23" i="65458"/>
  <c r="N22" i="65458"/>
  <c r="N21" i="65458"/>
  <c r="AO34" i="65457"/>
  <c r="N18" i="65458"/>
  <c r="N17" i="65458"/>
  <c r="N16" i="65458"/>
  <c r="AN34" i="65457"/>
  <c r="AL34" i="65457"/>
  <c r="AU9" i="65457" l="1"/>
  <c r="N11" i="65458" s="1"/>
  <c r="Z37" i="65457"/>
  <c r="AU16" i="65457"/>
  <c r="N15" i="65458" s="1"/>
  <c r="AU15" i="65457"/>
  <c r="N14" i="65458" s="1"/>
  <c r="AU13" i="65457"/>
  <c r="N12" i="65458" s="1"/>
  <c r="AU14" i="65457"/>
  <c r="N13" i="65458" s="1"/>
  <c r="AP34" i="65457"/>
  <c r="AB34" i="65457"/>
  <c r="AK34" i="65457"/>
  <c r="AI34" i="65457"/>
  <c r="AD34" i="65457"/>
  <c r="AG34" i="65457"/>
  <c r="AE34" i="65457"/>
  <c r="AH34" i="65457"/>
  <c r="AJ34" i="65457"/>
  <c r="N26" i="65458"/>
  <c r="AF34" i="65457"/>
  <c r="N27" i="65458"/>
  <c r="AM34" i="65457"/>
  <c r="AN37" i="65457" s="1"/>
  <c r="AC34" i="65457"/>
  <c r="N53" i="13"/>
  <c r="AH37" i="65457" l="1"/>
  <c r="N28" i="65458"/>
  <c r="AU34" i="65457"/>
  <c r="BF11" i="65471"/>
  <c r="AS35" i="65457" l="1"/>
  <c r="AV9" i="65457"/>
  <c r="AT35" i="65457"/>
  <c r="AR35" i="65457"/>
  <c r="AO35" i="65457"/>
  <c r="AQ35" i="65457"/>
  <c r="AP35" i="65457"/>
  <c r="AM35" i="65457"/>
  <c r="AN35" i="65457"/>
  <c r="AD35" i="65457"/>
  <c r="AL35" i="65457"/>
  <c r="AK35" i="65457"/>
  <c r="AJ35" i="65457"/>
  <c r="AI35" i="65457"/>
  <c r="AH35" i="65457"/>
  <c r="AG35" i="65457"/>
  <c r="AF35" i="65457"/>
  <c r="AE35" i="65457"/>
  <c r="Z35" i="65457"/>
  <c r="AA35" i="65457"/>
  <c r="AB35" i="65457"/>
  <c r="AV17" i="65457"/>
  <c r="AV10" i="65457"/>
  <c r="AV18" i="65457"/>
  <c r="AV26" i="65457"/>
  <c r="AV20" i="65457"/>
  <c r="AV33" i="65457"/>
  <c r="AV11" i="65457"/>
  <c r="AV19" i="65457"/>
  <c r="AV27" i="65457"/>
  <c r="AV12" i="65457"/>
  <c r="AV28" i="65457"/>
  <c r="AV13" i="65457"/>
  <c r="AV21" i="65457"/>
  <c r="AV29" i="65457"/>
  <c r="AV14" i="65457"/>
  <c r="AV22" i="65457"/>
  <c r="AV30" i="65457"/>
  <c r="AV25" i="65457"/>
  <c r="AV15" i="65457"/>
  <c r="AV23" i="65457"/>
  <c r="AV31" i="65457"/>
  <c r="AV16" i="65457"/>
  <c r="AV24" i="65457"/>
  <c r="AV32" i="65457"/>
  <c r="AC35" i="65457"/>
  <c r="Y30" i="65464"/>
  <c r="M42" i="17"/>
  <c r="AV22" i="16"/>
  <c r="AV21" i="16"/>
  <c r="AV20" i="16"/>
  <c r="AV16" i="16"/>
  <c r="AV15" i="16"/>
  <c r="AV14" i="16"/>
  <c r="AV13" i="16"/>
  <c r="AL22" i="16"/>
  <c r="AL21" i="16"/>
  <c r="AL20" i="16"/>
  <c r="AL15" i="16"/>
  <c r="AL14" i="16"/>
  <c r="AL13" i="16"/>
  <c r="E35" i="16"/>
  <c r="AB19" i="16"/>
  <c r="E16" i="16" s="1"/>
  <c r="Z19" i="16"/>
  <c r="E14" i="16" s="1"/>
  <c r="AA19" i="16"/>
  <c r="E15" i="16" s="1"/>
  <c r="AC46" i="16"/>
  <c r="AC45" i="16"/>
  <c r="AC44" i="16"/>
  <c r="AC43" i="16"/>
  <c r="AC42" i="16"/>
  <c r="AC41" i="16"/>
  <c r="AB32" i="16"/>
  <c r="E46" i="16" s="1"/>
  <c r="AA32" i="16"/>
  <c r="E45" i="16" s="1"/>
  <c r="Z32" i="16"/>
  <c r="E44" i="16" s="1"/>
  <c r="F64" i="16" s="1"/>
  <c r="Y32" i="16"/>
  <c r="E43" i="16" s="1"/>
  <c r="F63" i="16" s="1"/>
  <c r="X32" i="16"/>
  <c r="E42" i="16" s="1"/>
  <c r="F62" i="16" s="1"/>
  <c r="W32" i="16"/>
  <c r="E41" i="16" s="1"/>
  <c r="V32" i="16"/>
  <c r="E40" i="16" s="1"/>
  <c r="AC30" i="16"/>
  <c r="AC29" i="16"/>
  <c r="AC28" i="16"/>
  <c r="AC27" i="16"/>
  <c r="AC26" i="16"/>
  <c r="AC13" i="16"/>
  <c r="AC14" i="16"/>
  <c r="AC15" i="16"/>
  <c r="AC16" i="16"/>
  <c r="AC17" i="16"/>
  <c r="AC12" i="16"/>
  <c r="Y19" i="16"/>
  <c r="E13" i="16" s="1"/>
  <c r="X19" i="16"/>
  <c r="E12" i="16" s="1"/>
  <c r="J11" i="65457" s="1"/>
  <c r="W19" i="16"/>
  <c r="E11" i="16" s="1"/>
  <c r="J10" i="65457" s="1"/>
  <c r="V19" i="16"/>
  <c r="E10" i="16" s="1"/>
  <c r="G16" i="65473"/>
  <c r="F12" i="65473"/>
  <c r="H4" i="65473"/>
  <c r="H3" i="65473"/>
  <c r="C3" i="65473"/>
  <c r="F2" i="65473"/>
  <c r="AV35" i="65457" l="1"/>
  <c r="AU35" i="65457"/>
  <c r="J12" i="65457"/>
  <c r="J17" i="65457"/>
  <c r="J13" i="65457"/>
  <c r="J18" i="65457"/>
  <c r="J9" i="65457"/>
  <c r="E47" i="16"/>
  <c r="E17" i="16"/>
  <c r="AL23" i="16"/>
  <c r="AL26" i="16" s="1"/>
  <c r="H23" i="16" s="1"/>
  <c r="AV23" i="16"/>
  <c r="AC32" i="16"/>
  <c r="E18" i="12"/>
  <c r="J36" i="65457" l="1"/>
  <c r="W18" i="65457"/>
  <c r="W17" i="65457"/>
  <c r="AA33" i="16"/>
  <c r="AB33" i="16"/>
  <c r="X33" i="16"/>
  <c r="Y33" i="16"/>
  <c r="V33" i="16"/>
  <c r="AC33" i="16" s="1"/>
  <c r="Z33" i="16"/>
  <c r="W33" i="16"/>
  <c r="F34" i="16"/>
  <c r="F32" i="16"/>
  <c r="F33" i="16"/>
  <c r="W50" i="16"/>
  <c r="AA50" i="16"/>
  <c r="X50" i="16"/>
  <c r="AB50" i="16"/>
  <c r="Y50" i="16"/>
  <c r="V50" i="16"/>
  <c r="Z50" i="16"/>
  <c r="AZ44" i="65466"/>
  <c r="AG43" i="65466"/>
  <c r="N40" i="65466"/>
  <c r="BS44" i="65466"/>
  <c r="AC50" i="16" l="1"/>
  <c r="DX29" i="65466"/>
  <c r="E8" i="65466" s="1"/>
  <c r="T26" i="12"/>
  <c r="BD4" i="65472"/>
  <c r="BH5" i="65472"/>
  <c r="BH4" i="65472"/>
  <c r="AY5" i="65472"/>
  <c r="AY4" i="65472"/>
  <c r="R5" i="65472"/>
  <c r="R4" i="65472"/>
  <c r="AT4" i="65472"/>
  <c r="M4" i="65472"/>
  <c r="G6" i="65472"/>
  <c r="E37" i="29"/>
  <c r="H11" i="65472"/>
  <c r="H12" i="65472"/>
  <c r="H13" i="65472"/>
  <c r="H14" i="65472"/>
  <c r="H15" i="65472"/>
  <c r="H16" i="65472"/>
  <c r="G5" i="65472"/>
  <c r="C5" i="65472"/>
  <c r="D37" i="17" l="1"/>
  <c r="E34" i="65470" l="1"/>
  <c r="E34" i="65465"/>
  <c r="E34" i="65464"/>
  <c r="I36" i="65473"/>
  <c r="H28" i="65473"/>
  <c r="G28" i="65473"/>
  <c r="I21" i="65473"/>
  <c r="H21" i="65473"/>
  <c r="G21" i="65473"/>
  <c r="H16" i="65473"/>
  <c r="F16" i="65473" s="1"/>
  <c r="F15" i="65473"/>
  <c r="F14" i="65473"/>
  <c r="F13" i="65473"/>
  <c r="I28" i="65473" l="1"/>
  <c r="F28" i="65473" s="1"/>
  <c r="E33" i="15" l="1"/>
  <c r="E34" i="65453"/>
  <c r="E34" i="13"/>
  <c r="E35" i="12"/>
  <c r="E34" i="11"/>
  <c r="E33" i="65471"/>
  <c r="E32" i="27"/>
  <c r="AC14" i="65466" l="1"/>
  <c r="AQ23" i="65467" l="1"/>
  <c r="AQ24" i="65467"/>
  <c r="O48" i="65467"/>
  <c r="AE50" i="65467" s="1"/>
  <c r="E11" i="65467" s="1"/>
  <c r="P48" i="65467"/>
  <c r="AF50" i="65467" s="1"/>
  <c r="E12" i="65467" s="1"/>
  <c r="Q48" i="65467"/>
  <c r="AG50" i="65467" s="1"/>
  <c r="E13" i="65467" s="1"/>
  <c r="R48" i="65467"/>
  <c r="AH50" i="65467" s="1"/>
  <c r="E14" i="65467" s="1"/>
  <c r="S48" i="65467"/>
  <c r="AI50" i="65467" s="1"/>
  <c r="E15" i="65467" s="1"/>
  <c r="T48" i="65467"/>
  <c r="AJ50" i="65467" s="1"/>
  <c r="E16" i="65467" s="1"/>
  <c r="U48" i="65467"/>
  <c r="AK50" i="65467" s="1"/>
  <c r="E17" i="65467" s="1"/>
  <c r="V48" i="65467"/>
  <c r="AL50" i="65467" s="1"/>
  <c r="E18" i="65467" s="1"/>
  <c r="W48" i="65467"/>
  <c r="AM50" i="65467" s="1"/>
  <c r="E19" i="65467" s="1"/>
  <c r="X48" i="65467"/>
  <c r="AN50" i="65467" s="1"/>
  <c r="E20" i="65467" s="1"/>
  <c r="Z48" i="65467"/>
  <c r="AP50" i="65467" s="1"/>
  <c r="E22" i="65467" s="1"/>
  <c r="N48" i="65467"/>
  <c r="AD50" i="65467" s="1"/>
  <c r="E10" i="65467" s="1"/>
  <c r="AA45" i="65467"/>
  <c r="AA44" i="65467"/>
  <c r="AA43" i="65467"/>
  <c r="AA42" i="65467"/>
  <c r="AA41" i="65467"/>
  <c r="AA40" i="65467"/>
  <c r="AQ35" i="65467"/>
  <c r="AQ36" i="65467"/>
  <c r="AQ11" i="65467"/>
  <c r="AQ10" i="65467"/>
  <c r="E23" i="65467" l="1"/>
  <c r="Q16" i="65457"/>
  <c r="AQ12" i="65467"/>
  <c r="AQ50" i="65467"/>
  <c r="AO51" i="65467" s="1"/>
  <c r="AA46" i="65467"/>
  <c r="BT44" i="65466"/>
  <c r="BU44" i="65466"/>
  <c r="BV44" i="65466"/>
  <c r="BW44" i="65466"/>
  <c r="BX44" i="65466"/>
  <c r="BY44" i="65466"/>
  <c r="BZ44" i="65466"/>
  <c r="CA44" i="65466"/>
  <c r="CB44" i="65466"/>
  <c r="CC44" i="65466"/>
  <c r="CD44" i="65466"/>
  <c r="CE44" i="65466"/>
  <c r="CG44" i="65466"/>
  <c r="BA44" i="65466"/>
  <c r="BB44" i="65466"/>
  <c r="BC44" i="65466"/>
  <c r="BD44" i="65466"/>
  <c r="BE44" i="65466"/>
  <c r="BF44" i="65466"/>
  <c r="BG44" i="65466"/>
  <c r="BH44" i="65466"/>
  <c r="BI44" i="65466"/>
  <c r="BJ44" i="65466"/>
  <c r="BK44" i="65466"/>
  <c r="BL44" i="65466"/>
  <c r="BN44" i="65466"/>
  <c r="AH43" i="65466"/>
  <c r="AI43" i="65466"/>
  <c r="AJ43" i="65466"/>
  <c r="AK43" i="65466"/>
  <c r="AL43" i="65466"/>
  <c r="AM43" i="65466"/>
  <c r="AN43" i="65466"/>
  <c r="AO43" i="65466"/>
  <c r="AP43" i="65466"/>
  <c r="AQ43" i="65466"/>
  <c r="AR43" i="65466"/>
  <c r="AS43" i="65466"/>
  <c r="AU43" i="65466"/>
  <c r="O40" i="65466"/>
  <c r="P40" i="65466"/>
  <c r="Q40" i="65466"/>
  <c r="R40" i="65466"/>
  <c r="S40" i="65466"/>
  <c r="T40" i="65466"/>
  <c r="V40" i="65466"/>
  <c r="W40" i="65466"/>
  <c r="X40" i="65466"/>
  <c r="Y40" i="65466"/>
  <c r="Z40" i="65466"/>
  <c r="AB40" i="65466"/>
  <c r="AL34" i="65469"/>
  <c r="AL33" i="65469"/>
  <c r="AL31" i="65469"/>
  <c r="AL30" i="65469"/>
  <c r="AL29" i="65469"/>
  <c r="AL28" i="65469"/>
  <c r="AL27" i="65469"/>
  <c r="AL26" i="65469"/>
  <c r="AL25" i="65469"/>
  <c r="AL24" i="65469"/>
  <c r="EL29" i="65466" l="1"/>
  <c r="EB29" i="65466"/>
  <c r="EJ29" i="65466"/>
  <c r="AV43" i="65466"/>
  <c r="EE29" i="65466"/>
  <c r="EA29" i="65466"/>
  <c r="EC29" i="65466"/>
  <c r="DZ29" i="65466"/>
  <c r="EH29" i="65466"/>
  <c r="DY29" i="65466"/>
  <c r="AC40" i="65466"/>
  <c r="EG29" i="65466"/>
  <c r="EI29" i="65466"/>
  <c r="EF29" i="65466"/>
  <c r="ED29" i="65466"/>
  <c r="AH51" i="65467"/>
  <c r="AD51" i="65467"/>
  <c r="AI51" i="65467"/>
  <c r="AJ51" i="65467"/>
  <c r="AK51" i="65467"/>
  <c r="AG51" i="65467"/>
  <c r="AL51" i="65467"/>
  <c r="AF51" i="65467"/>
  <c r="AE51" i="65467"/>
  <c r="AM51" i="65467"/>
  <c r="AN51" i="65467"/>
  <c r="AP51" i="65467"/>
  <c r="AL35" i="65469"/>
  <c r="AQ51" i="65467" l="1"/>
  <c r="EM29" i="65466"/>
  <c r="DX30" i="65466" s="1"/>
  <c r="U40" i="15"/>
  <c r="U38" i="15"/>
  <c r="U36" i="15"/>
  <c r="U34" i="15"/>
  <c r="U32" i="15"/>
  <c r="U30" i="15"/>
  <c r="U28" i="15"/>
  <c r="F31" i="15" l="1"/>
  <c r="EK30" i="65466"/>
  <c r="F32" i="15"/>
  <c r="F30" i="15"/>
  <c r="N55" i="65453" l="1"/>
  <c r="E10" i="65453" s="1"/>
  <c r="AT50" i="65471" l="1"/>
  <c r="V17" i="11"/>
  <c r="U22" i="15"/>
  <c r="U20" i="15"/>
  <c r="U23" i="15" l="1"/>
  <c r="E10" i="27"/>
  <c r="C10" i="65457" s="1"/>
  <c r="E11" i="27"/>
  <c r="C11" i="65457" s="1"/>
  <c r="E12" i="27"/>
  <c r="C19" i="65457" s="1"/>
  <c r="E13" i="27"/>
  <c r="C20" i="65457" s="1"/>
  <c r="E14" i="27"/>
  <c r="C21" i="65457" s="1"/>
  <c r="W21" i="65457" s="1"/>
  <c r="T40" i="27"/>
  <c r="T41" i="27"/>
  <c r="T42" i="27"/>
  <c r="T43" i="27"/>
  <c r="T44" i="27"/>
  <c r="T39" i="27"/>
  <c r="T23" i="27"/>
  <c r="T25" i="27"/>
  <c r="T26" i="27"/>
  <c r="T27" i="27"/>
  <c r="T28" i="27"/>
  <c r="T29" i="27"/>
  <c r="T30" i="27"/>
  <c r="T32" i="27"/>
  <c r="T33" i="27"/>
  <c r="T34" i="27"/>
  <c r="T35" i="27"/>
  <c r="T36" i="27"/>
  <c r="T22" i="27"/>
  <c r="T17" i="27"/>
  <c r="T18" i="27"/>
  <c r="T19" i="27"/>
  <c r="T16" i="27"/>
  <c r="T11" i="27"/>
  <c r="T14" i="27" s="1"/>
  <c r="T12" i="27"/>
  <c r="T13" i="27"/>
  <c r="Q4" i="27"/>
  <c r="T20" i="27" l="1"/>
  <c r="T37" i="27"/>
  <c r="T50" i="27"/>
  <c r="T45" i="27"/>
  <c r="E9" i="27"/>
  <c r="C9" i="65457" s="1"/>
  <c r="C36" i="65457" s="1"/>
  <c r="O51" i="27" l="1"/>
  <c r="S51" i="27"/>
  <c r="P51" i="27"/>
  <c r="N51" i="27"/>
  <c r="Q51" i="27"/>
  <c r="R51" i="27"/>
  <c r="AL58" i="29"/>
  <c r="AM58" i="29"/>
  <c r="AN58" i="29"/>
  <c r="AO58" i="29"/>
  <c r="AP58" i="29"/>
  <c r="S40" i="29"/>
  <c r="T40" i="29"/>
  <c r="AI62" i="17"/>
  <c r="AI64" i="17" s="1"/>
  <c r="Y51" i="17"/>
  <c r="Z51" i="17"/>
  <c r="AA51" i="17"/>
  <c r="AB51" i="17"/>
  <c r="AC51" i="17"/>
  <c r="N42" i="17"/>
  <c r="O42" i="17"/>
  <c r="P42" i="17"/>
  <c r="Q42" i="17"/>
  <c r="R42" i="17"/>
  <c r="T51" i="27" l="1"/>
  <c r="D12" i="17"/>
  <c r="U40" i="29"/>
  <c r="AJ60" i="29"/>
  <c r="E12" i="29"/>
  <c r="Z30" i="65464"/>
  <c r="AA30" i="65464"/>
  <c r="AB30" i="65464"/>
  <c r="AC30" i="65464"/>
  <c r="AD30" i="65464"/>
  <c r="AE30" i="65464"/>
  <c r="O55" i="65453"/>
  <c r="E11" i="65453" s="1"/>
  <c r="P55" i="65453"/>
  <c r="E12" i="65453" s="1"/>
  <c r="F31" i="65453" s="1"/>
  <c r="Q55" i="65453"/>
  <c r="E13" i="65453" s="1"/>
  <c r="R55" i="65453"/>
  <c r="E14" i="65453" s="1"/>
  <c r="S55" i="65453"/>
  <c r="E15" i="65453" s="1"/>
  <c r="F32" i="65453" s="1"/>
  <c r="T55" i="65453"/>
  <c r="E16" i="65453" s="1"/>
  <c r="F33" i="65453" s="1"/>
  <c r="AK44" i="13"/>
  <c r="AL44" i="13"/>
  <c r="AM44" i="13"/>
  <c r="AN44" i="13"/>
  <c r="AO44" i="13"/>
  <c r="AP44" i="13"/>
  <c r="O53" i="13"/>
  <c r="P53" i="13"/>
  <c r="Q53" i="13"/>
  <c r="R53" i="13"/>
  <c r="S53" i="13"/>
  <c r="T53" i="13"/>
  <c r="Z36" i="13"/>
  <c r="AA36" i="13"/>
  <c r="AB36" i="13"/>
  <c r="AC36" i="13"/>
  <c r="AD36" i="13"/>
  <c r="AE36" i="13"/>
  <c r="Y36" i="13"/>
  <c r="AQ44" i="13" l="1"/>
  <c r="AF30" i="65464"/>
  <c r="U53" i="13"/>
  <c r="AJ46" i="13"/>
  <c r="O58" i="11"/>
  <c r="Z38" i="11"/>
  <c r="Z40" i="11" l="1"/>
  <c r="E9" i="11" s="1"/>
  <c r="O44" i="65464"/>
  <c r="Z32" i="65464" s="1"/>
  <c r="E11" i="65464" s="1"/>
  <c r="P44" i="65464"/>
  <c r="AA32" i="65464" s="1"/>
  <c r="E12" i="65464" s="1"/>
  <c r="F31" i="65464" s="1"/>
  <c r="Q44" i="65464"/>
  <c r="AB32" i="65464" s="1"/>
  <c r="E13" i="65464" s="1"/>
  <c r="R44" i="65464"/>
  <c r="AC32" i="65464" s="1"/>
  <c r="E14" i="65464" s="1"/>
  <c r="S44" i="65464"/>
  <c r="AD32" i="65464" s="1"/>
  <c r="E15" i="65464" s="1"/>
  <c r="F32" i="65464" s="1"/>
  <c r="T44" i="65464"/>
  <c r="AE32" i="65464" s="1"/>
  <c r="E16" i="65464" s="1"/>
  <c r="F33" i="65464" s="1"/>
  <c r="N44" i="65464"/>
  <c r="Y32" i="65464" s="1"/>
  <c r="U15" i="65464"/>
  <c r="U14" i="65464"/>
  <c r="U13" i="65464"/>
  <c r="U12" i="65464"/>
  <c r="U11" i="65464"/>
  <c r="U10" i="65464"/>
  <c r="AC4" i="65464"/>
  <c r="X4" i="65464"/>
  <c r="AF27" i="65464"/>
  <c r="AF26" i="65464"/>
  <c r="AF24" i="65464"/>
  <c r="AF23" i="65464"/>
  <c r="AF19" i="65464"/>
  <c r="AF18" i="65464"/>
  <c r="AF16" i="65464"/>
  <c r="AF15" i="65464"/>
  <c r="AF11" i="65464"/>
  <c r="U26" i="15"/>
  <c r="U57" i="15" s="1"/>
  <c r="AF20" i="65464" l="1"/>
  <c r="AF28" i="65464"/>
  <c r="E10" i="65464"/>
  <c r="AF32" i="65464"/>
  <c r="U16" i="65464"/>
  <c r="AA33" i="65464" l="1"/>
  <c r="AD33" i="65464"/>
  <c r="Z33" i="65464"/>
  <c r="AC33" i="65464"/>
  <c r="Y33" i="65464"/>
  <c r="AE33" i="65464"/>
  <c r="AB33" i="65464"/>
  <c r="AF33" i="65464" l="1"/>
  <c r="AG31" i="11"/>
  <c r="Y25" i="65458" l="1"/>
  <c r="AA25" i="65458"/>
  <c r="Z25" i="65458"/>
  <c r="X25" i="65458"/>
  <c r="G28" i="65479" l="1"/>
  <c r="H28" i="65479" s="1"/>
  <c r="F31" i="65478"/>
  <c r="G19" i="65472"/>
  <c r="H19" i="65472" s="1"/>
  <c r="G22" i="65479"/>
  <c r="H22" i="65479" s="1"/>
  <c r="H24" i="65479" s="1"/>
  <c r="F25" i="65478"/>
  <c r="G23" i="65472"/>
  <c r="G26" i="65479"/>
  <c r="H26" i="65479" s="1"/>
  <c r="F29" i="65478"/>
  <c r="F28" i="65461"/>
  <c r="F28" i="65462"/>
  <c r="F26" i="65461"/>
  <c r="F26" i="65462"/>
  <c r="F22" i="65462"/>
  <c r="F22" i="65461"/>
  <c r="G56" i="16"/>
  <c r="P26" i="16"/>
  <c r="G26" i="16"/>
  <c r="G54" i="16"/>
  <c r="P24" i="16"/>
  <c r="G24" i="16"/>
  <c r="G39" i="65458"/>
  <c r="X39" i="65458"/>
  <c r="Z39" i="65458" s="1"/>
  <c r="X40" i="65458"/>
  <c r="Z40" i="65458" s="1"/>
  <c r="G45" i="65458"/>
  <c r="AA40" i="65458"/>
  <c r="AA39" i="65458"/>
  <c r="G29" i="65467"/>
  <c r="G43" i="65458"/>
  <c r="F28" i="17"/>
  <c r="G22" i="27"/>
  <c r="G25" i="10"/>
  <c r="G23" i="65464"/>
  <c r="G23" i="65470"/>
  <c r="G25" i="65469"/>
  <c r="G27" i="65468"/>
  <c r="G17" i="27"/>
  <c r="G19" i="10"/>
  <c r="G25" i="65464"/>
  <c r="G25" i="65470"/>
  <c r="G27" i="65469"/>
  <c r="G29" i="65468"/>
  <c r="G23" i="65465"/>
  <c r="G22" i="65471"/>
  <c r="G28" i="65466"/>
  <c r="G26" i="29"/>
  <c r="F26" i="17"/>
  <c r="G24" i="12"/>
  <c r="G22" i="15"/>
  <c r="G23" i="13"/>
  <c r="G23" i="65453"/>
  <c r="G23" i="10"/>
  <c r="G20" i="27"/>
  <c r="G23" i="11"/>
  <c r="G25" i="65465"/>
  <c r="G24" i="65471"/>
  <c r="G30" i="65466"/>
  <c r="G31" i="65467"/>
  <c r="G25" i="65467"/>
  <c r="G23" i="65468"/>
  <c r="G25" i="65466"/>
  <c r="G21" i="65469"/>
  <c r="G18" i="65471"/>
  <c r="G19" i="65470"/>
  <c r="G19" i="65465"/>
  <c r="G19" i="65464"/>
  <c r="H27" i="65479" l="1"/>
  <c r="H29" i="65479" s="1"/>
  <c r="Y40" i="65458"/>
  <c r="G25" i="65458"/>
  <c r="Y39" i="65458"/>
  <c r="G24" i="65458"/>
  <c r="E11" i="65466"/>
  <c r="H24" i="65458" l="1"/>
  <c r="G15" i="10"/>
  <c r="H15" i="10" s="1"/>
  <c r="H25" i="65458"/>
  <c r="G16" i="10"/>
  <c r="H16" i="10" s="1"/>
  <c r="O24" i="65457"/>
  <c r="Q25" i="65458" l="1"/>
  <c r="AW32" i="16" l="1"/>
  <c r="AW31" i="16"/>
  <c r="AW30" i="16"/>
  <c r="AW29" i="16"/>
  <c r="AW28" i="16"/>
  <c r="AW27" i="16"/>
  <c r="AW26" i="16"/>
  <c r="BF39" i="16"/>
  <c r="BF38" i="16"/>
  <c r="BF36" i="16"/>
  <c r="BF35" i="16"/>
  <c r="BF34" i="16"/>
  <c r="BF33" i="16"/>
  <c r="BF30" i="16"/>
  <c r="BF29" i="16"/>
  <c r="BF28" i="16"/>
  <c r="BF27" i="16"/>
  <c r="BF23" i="16"/>
  <c r="BF13" i="16"/>
  <c r="BF12" i="16"/>
  <c r="BG40" i="16" l="1"/>
  <c r="H49" i="65458" s="1"/>
  <c r="BG24" i="16"/>
  <c r="AW45" i="16"/>
  <c r="Q23" i="16" s="1"/>
  <c r="CH13" i="65466"/>
  <c r="CH12" i="65466"/>
  <c r="CH11" i="65466"/>
  <c r="CH10" i="65466"/>
  <c r="E9" i="65466" l="1"/>
  <c r="E12" i="65466"/>
  <c r="F36" i="65466" s="1"/>
  <c r="E19" i="65466"/>
  <c r="F41" i="65466" s="1"/>
  <c r="E15" i="65466"/>
  <c r="F38" i="65466" s="1"/>
  <c r="E10" i="65466"/>
  <c r="F35" i="65466" s="1"/>
  <c r="E14" i="65466"/>
  <c r="E22" i="65466"/>
  <c r="E18" i="65466"/>
  <c r="F40" i="65466" s="1"/>
  <c r="E16" i="65466"/>
  <c r="F39" i="65466" s="1"/>
  <c r="E17" i="65466"/>
  <c r="E20" i="65466"/>
  <c r="F42" i="65466" s="1"/>
  <c r="E13" i="65466"/>
  <c r="F37" i="65466" s="1"/>
  <c r="BO44" i="65466"/>
  <c r="CH44" i="65466"/>
  <c r="Z19" i="65468"/>
  <c r="Z20" i="65468"/>
  <c r="Z21" i="65468"/>
  <c r="Z22" i="65468"/>
  <c r="Z24" i="65468"/>
  <c r="Z25" i="65468"/>
  <c r="Z17" i="65468"/>
  <c r="F37" i="65468"/>
  <c r="F38" i="65468"/>
  <c r="P34" i="65457"/>
  <c r="F39" i="65468"/>
  <c r="F43" i="65466" l="1"/>
  <c r="O16" i="65457"/>
  <c r="Z26" i="65468"/>
  <c r="P30" i="65457"/>
  <c r="P29" i="65457"/>
  <c r="P35" i="65457"/>
  <c r="AC36" i="65466"/>
  <c r="AC37" i="65466"/>
  <c r="AC30" i="65466"/>
  <c r="AC31" i="65466"/>
  <c r="AC29" i="65466"/>
  <c r="AC25" i="65466"/>
  <c r="AC26" i="65466"/>
  <c r="AC22" i="65466"/>
  <c r="AC21" i="65466"/>
  <c r="AC16" i="65466"/>
  <c r="AC17" i="65466"/>
  <c r="AC19" i="65466"/>
  <c r="DY30" i="65466" l="1"/>
  <c r="EC30" i="65466"/>
  <c r="EG30" i="65466"/>
  <c r="EL30" i="65466"/>
  <c r="ED30" i="65466"/>
  <c r="EH30" i="65466"/>
  <c r="EA30" i="65466"/>
  <c r="EE30" i="65466"/>
  <c r="EI30" i="65466"/>
  <c r="EB30" i="65466"/>
  <c r="EF30" i="65466"/>
  <c r="EJ30" i="65466"/>
  <c r="DZ30" i="65466"/>
  <c r="Q27" i="65458"/>
  <c r="Q22" i="65458"/>
  <c r="Q23" i="65458"/>
  <c r="Q24" i="65458"/>
  <c r="X48" i="65458"/>
  <c r="Z48" i="65458" s="1"/>
  <c r="Q21" i="65458"/>
  <c r="P15" i="65458"/>
  <c r="P14" i="65458"/>
  <c r="X30" i="65458"/>
  <c r="Z30" i="65458" s="1"/>
  <c r="X29" i="65458"/>
  <c r="Z29" i="65458" s="1"/>
  <c r="X34" i="65469"/>
  <c r="AA31" i="65467"/>
  <c r="AA32" i="65467"/>
  <c r="AA33" i="65467"/>
  <c r="AA34" i="65467"/>
  <c r="AA35" i="65467"/>
  <c r="AA36" i="65467"/>
  <c r="AA37" i="65467"/>
  <c r="AA30" i="65467"/>
  <c r="AA27" i="65467"/>
  <c r="AA21" i="65467"/>
  <c r="AA22" i="65467"/>
  <c r="AA23" i="65467"/>
  <c r="AA24" i="65467"/>
  <c r="AA25" i="65467"/>
  <c r="AA26" i="65467"/>
  <c r="AA16" i="65467"/>
  <c r="AA17" i="65467"/>
  <c r="AA15" i="65467"/>
  <c r="AA11" i="65467"/>
  <c r="AA12" i="65467"/>
  <c r="AA10" i="65467"/>
  <c r="G34" i="16" l="1"/>
  <c r="H34" i="16" s="1"/>
  <c r="P36" i="16"/>
  <c r="Q36" i="16" s="1"/>
  <c r="G64" i="16"/>
  <c r="H64" i="16" s="1"/>
  <c r="G63" i="16"/>
  <c r="H63" i="16" s="1"/>
  <c r="G33" i="16"/>
  <c r="H33" i="16" s="1"/>
  <c r="P35" i="16"/>
  <c r="Q35" i="16" s="1"/>
  <c r="P17" i="65458"/>
  <c r="P16" i="65458"/>
  <c r="P18" i="65458"/>
  <c r="P11" i="65458"/>
  <c r="F37" i="65478" s="1"/>
  <c r="G37" i="65478" s="1"/>
  <c r="X50" i="65458"/>
  <c r="Z50" i="65458" s="1"/>
  <c r="Q26" i="65458"/>
  <c r="P12" i="65458"/>
  <c r="F38" i="65478" s="1"/>
  <c r="G38" i="65478" s="1"/>
  <c r="P13" i="65458"/>
  <c r="F39" i="65478" s="1"/>
  <c r="G39" i="65478" s="1"/>
  <c r="Q14" i="65458"/>
  <c r="Q15" i="65458"/>
  <c r="H37" i="65468"/>
  <c r="H34" i="65469"/>
  <c r="H39" i="65468"/>
  <c r="X47" i="65458"/>
  <c r="Z47" i="65458" s="1"/>
  <c r="H38" i="65468"/>
  <c r="H35" i="65469"/>
  <c r="AA28" i="65467"/>
  <c r="AA13" i="65467"/>
  <c r="AA38" i="65467"/>
  <c r="AA18" i="65467"/>
  <c r="O25" i="65457"/>
  <c r="O26" i="65457"/>
  <c r="X49" i="65458"/>
  <c r="Z49" i="65458" s="1"/>
  <c r="G40" i="65478" l="1"/>
  <c r="G26" i="65478" s="1"/>
  <c r="F35" i="65462"/>
  <c r="G35" i="65462" s="1"/>
  <c r="F35" i="65461"/>
  <c r="G35" i="65461" s="1"/>
  <c r="F34" i="65461"/>
  <c r="G34" i="65461" s="1"/>
  <c r="F34" i="65462"/>
  <c r="G34" i="65462" s="1"/>
  <c r="Q11" i="65458"/>
  <c r="F36" i="65461"/>
  <c r="G36" i="65461" s="1"/>
  <c r="F36" i="65462"/>
  <c r="G36" i="65462" s="1"/>
  <c r="Q17" i="65458"/>
  <c r="G33" i="10"/>
  <c r="H33" i="10" s="1"/>
  <c r="G30" i="27"/>
  <c r="H30" i="27" s="1"/>
  <c r="G31" i="65465"/>
  <c r="H31" i="65465" s="1"/>
  <c r="G37" i="65467"/>
  <c r="G34" i="29"/>
  <c r="H34" i="29" s="1"/>
  <c r="G31" i="13"/>
  <c r="H31" i="13" s="1"/>
  <c r="G35" i="65466"/>
  <c r="F34" i="17"/>
  <c r="G34" i="17" s="1"/>
  <c r="G30" i="65471"/>
  <c r="H30" i="65471" s="1"/>
  <c r="G32" i="16"/>
  <c r="H32" i="16" s="1"/>
  <c r="H35" i="16" s="1"/>
  <c r="H20" i="16" s="1"/>
  <c r="G28" i="27"/>
  <c r="H28" i="27" s="1"/>
  <c r="G31" i="11"/>
  <c r="H31" i="11" s="1"/>
  <c r="G33" i="65469"/>
  <c r="H33" i="65469" s="1"/>
  <c r="G31" i="65464"/>
  <c r="H31" i="65464" s="1"/>
  <c r="G30" i="15"/>
  <c r="H30" i="15" s="1"/>
  <c r="P34" i="16"/>
  <c r="Q34" i="16" s="1"/>
  <c r="Q37" i="16" s="1"/>
  <c r="Q20" i="16" s="1"/>
  <c r="G32" i="12"/>
  <c r="H32" i="12" s="1"/>
  <c r="G31" i="10"/>
  <c r="H31" i="10" s="1"/>
  <c r="G34" i="65468"/>
  <c r="H34" i="65468" s="1"/>
  <c r="G62" i="16"/>
  <c r="H62" i="16" s="1"/>
  <c r="H65" i="16" s="1"/>
  <c r="H50" i="16" s="1"/>
  <c r="G31" i="65470"/>
  <c r="H31" i="65470" s="1"/>
  <c r="G31" i="65453"/>
  <c r="H31" i="65453" s="1"/>
  <c r="Q18" i="65458"/>
  <c r="G34" i="10"/>
  <c r="H34" i="10" s="1"/>
  <c r="G31" i="27"/>
  <c r="H31" i="27" s="1"/>
  <c r="Q12" i="65458"/>
  <c r="G35" i="29"/>
  <c r="H35" i="29" s="1"/>
  <c r="G32" i="13"/>
  <c r="H32" i="13" s="1"/>
  <c r="F35" i="17"/>
  <c r="G35" i="17" s="1"/>
  <c r="G31" i="65471"/>
  <c r="H31" i="65471" s="1"/>
  <c r="G32" i="65464"/>
  <c r="H32" i="65464" s="1"/>
  <c r="G33" i="12"/>
  <c r="H33" i="12" s="1"/>
  <c r="G31" i="15"/>
  <c r="H31" i="15" s="1"/>
  <c r="G32" i="65465"/>
  <c r="H32" i="65465" s="1"/>
  <c r="G35" i="65468"/>
  <c r="G32" i="65470"/>
  <c r="H32" i="65470" s="1"/>
  <c r="G32" i="11"/>
  <c r="H32" i="11" s="1"/>
  <c r="G32" i="65453"/>
  <c r="H32" i="65453" s="1"/>
  <c r="Q13" i="65458"/>
  <c r="G32" i="15"/>
  <c r="H32" i="15" s="1"/>
  <c r="F36" i="17"/>
  <c r="G36" i="17" s="1"/>
  <c r="G32" i="65471"/>
  <c r="H32" i="65471" s="1"/>
  <c r="G33" i="65464"/>
  <c r="H33" i="65464" s="1"/>
  <c r="G34" i="12"/>
  <c r="H34" i="12" s="1"/>
  <c r="G36" i="29"/>
  <c r="H36" i="29" s="1"/>
  <c r="G36" i="65468"/>
  <c r="G33" i="65470"/>
  <c r="H33" i="65470" s="1"/>
  <c r="G33" i="65465"/>
  <c r="H33" i="65465" s="1"/>
  <c r="G37" i="65469"/>
  <c r="H37" i="65469" s="1"/>
  <c r="G33" i="65453"/>
  <c r="H33" i="65453" s="1"/>
  <c r="G43" i="65467"/>
  <c r="G43" i="65466"/>
  <c r="G33" i="11"/>
  <c r="H33" i="11" s="1"/>
  <c r="G33" i="13"/>
  <c r="H33" i="13" s="1"/>
  <c r="Q16" i="65458"/>
  <c r="G32" i="10"/>
  <c r="H32" i="10" s="1"/>
  <c r="G29" i="27"/>
  <c r="H29" i="27" s="1"/>
  <c r="G35" i="65458"/>
  <c r="X34" i="65458"/>
  <c r="Z34" i="65458" s="1"/>
  <c r="X35" i="65458"/>
  <c r="Z35" i="65458" s="1"/>
  <c r="X36" i="65458"/>
  <c r="Z36" i="65458" s="1"/>
  <c r="X52" i="65458"/>
  <c r="Z52" i="65458" s="1"/>
  <c r="X51" i="65458"/>
  <c r="Z51" i="65458" s="1"/>
  <c r="X31" i="65458"/>
  <c r="Z31" i="65458" s="1"/>
  <c r="X37" i="65458"/>
  <c r="Z37" i="65458" s="1"/>
  <c r="X45" i="65458"/>
  <c r="Z45" i="65458" s="1"/>
  <c r="X32" i="65458"/>
  <c r="Z32" i="65458" s="1"/>
  <c r="AJ62" i="17"/>
  <c r="AK62" i="17"/>
  <c r="AL62" i="17"/>
  <c r="AM62" i="17"/>
  <c r="AN62" i="17"/>
  <c r="F12" i="65457"/>
  <c r="F9" i="65457"/>
  <c r="F10" i="65457"/>
  <c r="F13" i="65457"/>
  <c r="E9" i="65457"/>
  <c r="AA38" i="11"/>
  <c r="AB38" i="11"/>
  <c r="AC38" i="11"/>
  <c r="AD38" i="11"/>
  <c r="AE38" i="11"/>
  <c r="P58" i="11"/>
  <c r="Q58" i="11"/>
  <c r="R58" i="11"/>
  <c r="S58" i="11"/>
  <c r="T58" i="11"/>
  <c r="U58" i="11"/>
  <c r="E10" i="13"/>
  <c r="G9" i="65457" s="1"/>
  <c r="H16" i="65457"/>
  <c r="H10" i="65457"/>
  <c r="H11" i="65457"/>
  <c r="H12" i="65457"/>
  <c r="H15" i="65457"/>
  <c r="H9" i="65457"/>
  <c r="K9" i="65457"/>
  <c r="L9" i="65457"/>
  <c r="AZ31" i="65471"/>
  <c r="BA31" i="65471"/>
  <c r="BB31" i="65471"/>
  <c r="BC31" i="65471"/>
  <c r="BD31" i="65471"/>
  <c r="BE31" i="65471"/>
  <c r="BO12" i="65466"/>
  <c r="BO11" i="65466"/>
  <c r="BO10" i="65466"/>
  <c r="O10" i="65457"/>
  <c r="O11" i="65457"/>
  <c r="BF31" i="65471" l="1"/>
  <c r="AY32" i="65471" s="1"/>
  <c r="H33" i="15"/>
  <c r="H32" i="27"/>
  <c r="H18" i="27" s="1"/>
  <c r="G37" i="17"/>
  <c r="G23" i="17" s="1"/>
  <c r="G37" i="65462"/>
  <c r="G23" i="65462" s="1"/>
  <c r="H34" i="65464"/>
  <c r="H20" i="65464" s="1"/>
  <c r="H34" i="65465"/>
  <c r="H20" i="65465" s="1"/>
  <c r="G37" i="65461"/>
  <c r="G23" i="65461" s="1"/>
  <c r="H34" i="11"/>
  <c r="H20" i="11" s="1"/>
  <c r="H33" i="65471"/>
  <c r="AB37" i="65457" s="1"/>
  <c r="H34" i="65453"/>
  <c r="H20" i="65453" s="1"/>
  <c r="H35" i="12"/>
  <c r="H21" i="12" s="1"/>
  <c r="H37" i="10"/>
  <c r="Q28" i="65458"/>
  <c r="H40" i="65458" s="1"/>
  <c r="H34" i="13"/>
  <c r="H20" i="13" s="1"/>
  <c r="H34" i="65470"/>
  <c r="AK37" i="65457" s="1"/>
  <c r="H38" i="65469"/>
  <c r="H22" i="65469" s="1"/>
  <c r="H37" i="29"/>
  <c r="H23" i="29" s="1"/>
  <c r="H19" i="15"/>
  <c r="X44" i="65458"/>
  <c r="AK64" i="17"/>
  <c r="D14" i="17" s="1"/>
  <c r="E34" i="17" s="1"/>
  <c r="AJ64" i="17"/>
  <c r="AN64" i="17"/>
  <c r="D17" i="17" s="1"/>
  <c r="E35" i="17" s="1"/>
  <c r="AM64" i="17"/>
  <c r="D16" i="17" s="1"/>
  <c r="AL64" i="17"/>
  <c r="D15" i="17" s="1"/>
  <c r="H41" i="65466"/>
  <c r="H41" i="65467"/>
  <c r="V58" i="11"/>
  <c r="F11" i="65457"/>
  <c r="F32" i="12"/>
  <c r="F15" i="65457"/>
  <c r="F33" i="12"/>
  <c r="F16" i="65457"/>
  <c r="F34" i="12"/>
  <c r="F40" i="65467"/>
  <c r="E13" i="65471"/>
  <c r="D13" i="65457" s="1"/>
  <c r="E9" i="65471"/>
  <c r="E12" i="65471"/>
  <c r="D12" i="65457" s="1"/>
  <c r="AF40" i="11"/>
  <c r="E15" i="11" s="1"/>
  <c r="Q34" i="65457"/>
  <c r="Q31" i="65457"/>
  <c r="Q27" i="65457"/>
  <c r="W27" i="65457" s="1"/>
  <c r="G19" i="65467"/>
  <c r="G19" i="65466"/>
  <c r="O31" i="65457"/>
  <c r="O30" i="65457"/>
  <c r="O32" i="65457"/>
  <c r="F41" i="65467"/>
  <c r="P9" i="65457"/>
  <c r="O33" i="65457"/>
  <c r="O34" i="65457"/>
  <c r="F37" i="65467"/>
  <c r="AA48" i="65467"/>
  <c r="AQ48" i="65467"/>
  <c r="Q10" i="65457"/>
  <c r="F43" i="65467"/>
  <c r="G29" i="65458" l="1"/>
  <c r="Z44" i="65458"/>
  <c r="F36" i="65457"/>
  <c r="AP37" i="65457"/>
  <c r="Z38" i="65457"/>
  <c r="H20" i="10"/>
  <c r="H20" i="65470"/>
  <c r="AQ37" i="65457"/>
  <c r="AH38" i="65457"/>
  <c r="H19" i="65471"/>
  <c r="D13" i="17"/>
  <c r="N10" i="65457"/>
  <c r="N16" i="65457"/>
  <c r="W31" i="65457"/>
  <c r="Q26" i="65457"/>
  <c r="W26" i="65457" s="1"/>
  <c r="F39" i="65467"/>
  <c r="Q25" i="65457"/>
  <c r="W25" i="65457" s="1"/>
  <c r="F38" i="65467"/>
  <c r="Q9" i="65457"/>
  <c r="Q32" i="65457"/>
  <c r="W32" i="65457" s="1"/>
  <c r="Q11" i="65457"/>
  <c r="Q24" i="65457"/>
  <c r="W24" i="65457" s="1"/>
  <c r="E16" i="65457"/>
  <c r="F33" i="11"/>
  <c r="BB32" i="65471"/>
  <c r="BD32" i="65471"/>
  <c r="BE32" i="65471"/>
  <c r="AZ32" i="65471"/>
  <c r="BA32" i="65471"/>
  <c r="BC32" i="65471"/>
  <c r="N9" i="65457"/>
  <c r="F33" i="65469"/>
  <c r="H19" i="65467"/>
  <c r="O29" i="65457"/>
  <c r="O28" i="65457"/>
  <c r="Q33" i="65457"/>
  <c r="W33" i="65457" s="1"/>
  <c r="H19" i="65466"/>
  <c r="F37" i="65469"/>
  <c r="E15" i="65471"/>
  <c r="E11" i="65471"/>
  <c r="E14" i="65471"/>
  <c r="E10" i="65471"/>
  <c r="D10" i="65457" s="1"/>
  <c r="D9" i="65457"/>
  <c r="I12" i="65457"/>
  <c r="I13" i="65457"/>
  <c r="I9" i="65457"/>
  <c r="U10" i="15"/>
  <c r="I10" i="65457"/>
  <c r="BF32" i="65471" l="1"/>
  <c r="Q36" i="65457"/>
  <c r="N30" i="65457"/>
  <c r="W30" i="65457" s="1"/>
  <c r="F35" i="65469"/>
  <c r="N11" i="65457"/>
  <c r="N29" i="65457"/>
  <c r="W29" i="65457" s="1"/>
  <c r="F34" i="65469"/>
  <c r="N28" i="65457"/>
  <c r="W28" i="65457" s="1"/>
  <c r="I11" i="65457"/>
  <c r="I16" i="65457"/>
  <c r="I15" i="65457"/>
  <c r="D15" i="65457"/>
  <c r="F31" i="65471"/>
  <c r="D11" i="65457"/>
  <c r="F30" i="65471"/>
  <c r="D16" i="65457"/>
  <c r="F32" i="65471"/>
  <c r="O9" i="65457"/>
  <c r="O36" i="65457" s="1"/>
  <c r="E23" i="65466"/>
  <c r="W35" i="65457"/>
  <c r="N34" i="65457"/>
  <c r="W34" i="65457" s="1"/>
  <c r="I36" i="65457" l="1"/>
  <c r="D36" i="65457"/>
  <c r="N36" i="65457"/>
  <c r="AQ40" i="65467"/>
  <c r="AQ39" i="65467"/>
  <c r="AQ16" i="65467"/>
  <c r="AQ15" i="65467"/>
  <c r="AQ14" i="65467"/>
  <c r="AL13" i="65469"/>
  <c r="AL14" i="65469"/>
  <c r="AL15" i="65469"/>
  <c r="X36" i="65469"/>
  <c r="X37" i="65469"/>
  <c r="X38" i="65469"/>
  <c r="X39" i="65469"/>
  <c r="X40" i="65469"/>
  <c r="X12" i="65469"/>
  <c r="X13" i="65469"/>
  <c r="X14" i="65469"/>
  <c r="X15" i="65469"/>
  <c r="X16" i="65469"/>
  <c r="X18" i="65469"/>
  <c r="X19" i="65469"/>
  <c r="X20" i="65469"/>
  <c r="X21" i="65469"/>
  <c r="X23" i="65469"/>
  <c r="X24" i="65469"/>
  <c r="X25" i="65469"/>
  <c r="X26" i="65469"/>
  <c r="X27" i="65469"/>
  <c r="X28" i="65469"/>
  <c r="X30" i="65469"/>
  <c r="X31" i="65469"/>
  <c r="AQ41" i="65467" l="1"/>
  <c r="AQ17" i="65467"/>
  <c r="X41" i="65469"/>
  <c r="O29" i="10"/>
  <c r="P29" i="10"/>
  <c r="E11" i="10" s="1"/>
  <c r="B11" i="65457" s="1"/>
  <c r="Q29" i="10"/>
  <c r="E12" i="10" s="1"/>
  <c r="R29" i="10"/>
  <c r="E13" i="10" s="1"/>
  <c r="E9" i="10"/>
  <c r="V29" i="10" l="1"/>
  <c r="N30" i="10" s="1"/>
  <c r="E10" i="10"/>
  <c r="B10" i="65457" s="1"/>
  <c r="B9" i="65457"/>
  <c r="B20" i="65457"/>
  <c r="W20" i="65457" s="1"/>
  <c r="F32" i="10"/>
  <c r="F31" i="10"/>
  <c r="B19" i="65457"/>
  <c r="W19" i="65457" s="1"/>
  <c r="M10" i="65457"/>
  <c r="M12" i="65457"/>
  <c r="M14" i="65457"/>
  <c r="W14" i="65457" s="1"/>
  <c r="E17" i="10" l="1"/>
  <c r="B36" i="65457"/>
  <c r="U30" i="10"/>
  <c r="O30" i="10"/>
  <c r="Q30" i="10"/>
  <c r="P30" i="10"/>
  <c r="S30" i="10"/>
  <c r="R30" i="10"/>
  <c r="T30" i="10"/>
  <c r="M16" i="65457"/>
  <c r="F33" i="65470"/>
  <c r="M11" i="65457"/>
  <c r="F31" i="65470"/>
  <c r="M15" i="65457"/>
  <c r="F32" i="65470"/>
  <c r="E16" i="65471"/>
  <c r="E35" i="65458"/>
  <c r="V30" i="10" l="1"/>
  <c r="H35" i="65458"/>
  <c r="O26" i="65458"/>
  <c r="H4" i="65471"/>
  <c r="C4" i="65471"/>
  <c r="F3" i="65471"/>
  <c r="U42" i="65470"/>
  <c r="U41" i="65470"/>
  <c r="U38" i="65470"/>
  <c r="U36" i="65470"/>
  <c r="U35" i="65470"/>
  <c r="U32" i="65470"/>
  <c r="U30" i="65470"/>
  <c r="U27" i="65470"/>
  <c r="U26" i="65470"/>
  <c r="U25" i="65470"/>
  <c r="U22" i="65470"/>
  <c r="U21" i="65470"/>
  <c r="U12" i="65470"/>
  <c r="U11" i="65470"/>
  <c r="U33" i="65470" l="1"/>
  <c r="U39" i="65470"/>
  <c r="U23" i="65470"/>
  <c r="U28" i="65470"/>
  <c r="U43" i="65470"/>
  <c r="U13" i="65470"/>
  <c r="AL19" i="65469"/>
  <c r="AL18" i="65469"/>
  <c r="AL12" i="65469"/>
  <c r="AL11" i="65469"/>
  <c r="X32" i="65469"/>
  <c r="H6" i="65469"/>
  <c r="H5" i="65469"/>
  <c r="C5" i="65469"/>
  <c r="F3" i="65469"/>
  <c r="P13" i="65457"/>
  <c r="P12" i="65457"/>
  <c r="P11" i="65457"/>
  <c r="H5" i="65468"/>
  <c r="C5" i="65468"/>
  <c r="F3" i="65468"/>
  <c r="P10" i="65457" l="1"/>
  <c r="AL16" i="65469"/>
  <c r="P16" i="65457"/>
  <c r="F36" i="65468"/>
  <c r="P15" i="65457"/>
  <c r="F34" i="65468"/>
  <c r="AL20" i="65469"/>
  <c r="B39" i="65457"/>
  <c r="E31" i="65458"/>
  <c r="O23" i="65458" s="1"/>
  <c r="E32" i="65458"/>
  <c r="O24" i="65458" s="1"/>
  <c r="E33" i="65458"/>
  <c r="E34" i="65458"/>
  <c r="O25" i="65458" s="1"/>
  <c r="E29" i="65458"/>
  <c r="E36" i="65458"/>
  <c r="E37" i="65458"/>
  <c r="O27" i="65458" s="1"/>
  <c r="E16" i="65458"/>
  <c r="E19" i="65458"/>
  <c r="O14" i="65458" s="1"/>
  <c r="E21" i="65458"/>
  <c r="O16" i="65458" s="1"/>
  <c r="E22" i="65458"/>
  <c r="O17" i="65458" s="1"/>
  <c r="E23" i="65458"/>
  <c r="O18" i="65458" s="1"/>
  <c r="E26" i="65458"/>
  <c r="E27" i="65458"/>
  <c r="O21" i="65458" s="1"/>
  <c r="E28" i="65458"/>
  <c r="O22" i="65458" s="1"/>
  <c r="E30" i="65458"/>
  <c r="P36" i="65457" l="1"/>
  <c r="P39" i="65457" s="1"/>
  <c r="AQ34" i="65467"/>
  <c r="AQ33" i="65467"/>
  <c r="AQ32" i="65467"/>
  <c r="AQ29" i="65467"/>
  <c r="AQ28" i="65467"/>
  <c r="AQ27" i="65467"/>
  <c r="AQ26" i="65467"/>
  <c r="AQ25" i="65467"/>
  <c r="AQ20" i="65467"/>
  <c r="AQ21" i="65467"/>
  <c r="AQ22" i="65467"/>
  <c r="AQ19" i="65467"/>
  <c r="AQ37" i="65467" l="1"/>
  <c r="AQ30" i="65467"/>
  <c r="F3" i="65467"/>
  <c r="H5" i="65466" l="1"/>
  <c r="H4" i="65466"/>
  <c r="C4" i="65466"/>
  <c r="F3" i="65466"/>
  <c r="M4" i="65464"/>
  <c r="C5" i="65464"/>
  <c r="K16" i="65457" l="1"/>
  <c r="K15" i="65457"/>
  <c r="K13" i="65457"/>
  <c r="K12" i="65457"/>
  <c r="K11" i="65457"/>
  <c r="K10" i="65457"/>
  <c r="U41" i="65464"/>
  <c r="U40" i="65464"/>
  <c r="U39" i="65464"/>
  <c r="U38" i="65464"/>
  <c r="U37" i="65464"/>
  <c r="U34" i="65464"/>
  <c r="U33" i="65464"/>
  <c r="U32" i="65464"/>
  <c r="U31" i="65464"/>
  <c r="U30" i="65464"/>
  <c r="U29" i="65464"/>
  <c r="U26" i="65464"/>
  <c r="U25" i="65464"/>
  <c r="U24" i="65464"/>
  <c r="U23" i="65464"/>
  <c r="U22" i="65464"/>
  <c r="U21" i="65464"/>
  <c r="U20" i="65464"/>
  <c r="U19" i="65464"/>
  <c r="U18" i="65464"/>
  <c r="K36" i="65457" l="1"/>
  <c r="L12" i="65457"/>
  <c r="L13" i="65457"/>
  <c r="L10" i="65457"/>
  <c r="F32" i="65465"/>
  <c r="F31" i="65465"/>
  <c r="F33" i="65465"/>
  <c r="U42" i="65464"/>
  <c r="E17" i="65464"/>
  <c r="U27" i="65464"/>
  <c r="U44" i="65464"/>
  <c r="U35" i="65464"/>
  <c r="L16" i="65457" l="1"/>
  <c r="L15" i="65457"/>
  <c r="L11" i="65457"/>
  <c r="E17" i="65465"/>
  <c r="AP52" i="17"/>
  <c r="AP51" i="17"/>
  <c r="L36" i="65457" l="1"/>
  <c r="AP53" i="17"/>
  <c r="F31" i="27" l="1"/>
  <c r="F30" i="27"/>
  <c r="F29" i="27"/>
  <c r="F28" i="27"/>
  <c r="S5" i="10"/>
  <c r="T13" i="12"/>
  <c r="U11" i="15"/>
  <c r="U17" i="15"/>
  <c r="U13" i="15"/>
  <c r="U12" i="15"/>
  <c r="U14" i="15"/>
  <c r="U15" i="15"/>
  <c r="U16" i="15"/>
  <c r="AG24" i="11"/>
  <c r="AG25" i="11" s="1"/>
  <c r="U10" i="65453"/>
  <c r="U11" i="65453"/>
  <c r="U12" i="65453"/>
  <c r="U13" i="65453"/>
  <c r="U14" i="65453"/>
  <c r="U15" i="65453"/>
  <c r="U17" i="65453"/>
  <c r="U18" i="65453"/>
  <c r="U19" i="65453"/>
  <c r="U20" i="65453"/>
  <c r="U21" i="65453"/>
  <c r="U22" i="65453"/>
  <c r="U23" i="65453"/>
  <c r="U24" i="65453"/>
  <c r="U25" i="65453"/>
  <c r="U26" i="65453"/>
  <c r="U27" i="65453"/>
  <c r="U28" i="65453"/>
  <c r="U29" i="65453"/>
  <c r="U30" i="65453"/>
  <c r="U31" i="65453"/>
  <c r="U32" i="65453"/>
  <c r="U33" i="65453"/>
  <c r="U34" i="65453"/>
  <c r="U35" i="65453"/>
  <c r="AF27" i="13"/>
  <c r="V24" i="11"/>
  <c r="V25" i="11"/>
  <c r="V26" i="11"/>
  <c r="V19" i="11"/>
  <c r="V20" i="11"/>
  <c r="V21" i="11"/>
  <c r="V10" i="11"/>
  <c r="V11" i="11"/>
  <c r="V13" i="11"/>
  <c r="V14" i="11"/>
  <c r="V12" i="11"/>
  <c r="V29" i="11"/>
  <c r="V30" i="11"/>
  <c r="V31" i="11"/>
  <c r="V32" i="11"/>
  <c r="V35" i="11"/>
  <c r="V36" i="11"/>
  <c r="V37" i="11"/>
  <c r="V38" i="11"/>
  <c r="V41" i="11"/>
  <c r="V42" i="11"/>
  <c r="V43" i="11"/>
  <c r="V44" i="11"/>
  <c r="V47" i="11"/>
  <c r="V48" i="11"/>
  <c r="V49" i="11"/>
  <c r="V50" i="11"/>
  <c r="V53" i="11"/>
  <c r="V54" i="11"/>
  <c r="V55" i="11"/>
  <c r="AA50" i="65458"/>
  <c r="AF26" i="13"/>
  <c r="AF28" i="13"/>
  <c r="AF29" i="13"/>
  <c r="U18" i="13"/>
  <c r="U16" i="13"/>
  <c r="U17" i="13"/>
  <c r="U19" i="13"/>
  <c r="U20" i="13"/>
  <c r="U24" i="13"/>
  <c r="U13" i="13"/>
  <c r="AQ34" i="13"/>
  <c r="AQ30" i="13"/>
  <c r="AQ29" i="13"/>
  <c r="P3" i="13"/>
  <c r="F3" i="13"/>
  <c r="M4" i="13"/>
  <c r="C5" i="13"/>
  <c r="R4" i="13"/>
  <c r="H5" i="13"/>
  <c r="AF15" i="13"/>
  <c r="AF16" i="13"/>
  <c r="U26" i="13"/>
  <c r="U25" i="13"/>
  <c r="AQ38" i="13"/>
  <c r="AQ39" i="13"/>
  <c r="AQ40" i="13"/>
  <c r="AQ27" i="13"/>
  <c r="AQ26" i="13"/>
  <c r="AQ25" i="13"/>
  <c r="AQ23" i="13"/>
  <c r="AQ22" i="13"/>
  <c r="AQ21" i="13"/>
  <c r="AQ19" i="13"/>
  <c r="AQ18" i="13"/>
  <c r="AQ15" i="13"/>
  <c r="AQ14" i="13"/>
  <c r="AQ13" i="13"/>
  <c r="AQ12" i="13"/>
  <c r="AQ11" i="13"/>
  <c r="AQ10" i="13"/>
  <c r="AQ20" i="13"/>
  <c r="AQ24" i="13"/>
  <c r="AF33" i="13"/>
  <c r="AF32" i="13"/>
  <c r="U49" i="13"/>
  <c r="U43" i="13"/>
  <c r="AF12" i="13"/>
  <c r="AF22" i="13"/>
  <c r="U50" i="13"/>
  <c r="U44" i="13"/>
  <c r="U31" i="13"/>
  <c r="U37" i="13"/>
  <c r="U32" i="13"/>
  <c r="U38" i="13"/>
  <c r="AF17" i="13"/>
  <c r="AF10" i="13"/>
  <c r="AF20" i="13"/>
  <c r="U35" i="13"/>
  <c r="U48" i="13"/>
  <c r="U42" i="13"/>
  <c r="U30" i="13"/>
  <c r="U23" i="13"/>
  <c r="AF11" i="13"/>
  <c r="AF21" i="13"/>
  <c r="U47" i="13"/>
  <c r="U41" i="13"/>
  <c r="AQ37" i="13"/>
  <c r="U36" i="13"/>
  <c r="AQ31" i="13"/>
  <c r="AQ32" i="13"/>
  <c r="AQ28" i="13"/>
  <c r="U12" i="13"/>
  <c r="U11" i="13"/>
  <c r="U10" i="13"/>
  <c r="U29" i="13"/>
  <c r="AQ17" i="13"/>
  <c r="AQ33" i="13"/>
  <c r="AQ41" i="13"/>
  <c r="F3" i="65453"/>
  <c r="U38" i="65453"/>
  <c r="U39" i="65453"/>
  <c r="U40" i="65453"/>
  <c r="U41" i="65453"/>
  <c r="P3" i="65453"/>
  <c r="R4" i="65453"/>
  <c r="M4" i="65453"/>
  <c r="C4" i="65453"/>
  <c r="H4" i="65453"/>
  <c r="U45" i="65453"/>
  <c r="U46" i="65453"/>
  <c r="U47" i="65453"/>
  <c r="U52" i="65453"/>
  <c r="U51" i="65453"/>
  <c r="U44" i="65453"/>
  <c r="U48" i="65453"/>
  <c r="H13" i="65457"/>
  <c r="H36" i="65457" s="1"/>
  <c r="BD4" i="16"/>
  <c r="AS4" i="16"/>
  <c r="AI4" i="16"/>
  <c r="X4" i="16"/>
  <c r="E3" i="16"/>
  <c r="BA6" i="16"/>
  <c r="AP6" i="16"/>
  <c r="AF6" i="16"/>
  <c r="U5" i="16"/>
  <c r="C4" i="16"/>
  <c r="BE6" i="16"/>
  <c r="AT6" i="16"/>
  <c r="AJ6" i="16"/>
  <c r="Z5" i="16"/>
  <c r="G4" i="16"/>
  <c r="Q3" i="10"/>
  <c r="F2" i="10"/>
  <c r="V19" i="10"/>
  <c r="V20" i="10"/>
  <c r="M4" i="10"/>
  <c r="C3" i="10"/>
  <c r="S4" i="10"/>
  <c r="H3" i="10"/>
  <c r="V16" i="10"/>
  <c r="V21" i="10" s="1"/>
  <c r="AF36" i="29"/>
  <c r="AL3" i="29"/>
  <c r="AA3" i="29"/>
  <c r="P3" i="29"/>
  <c r="F3" i="29"/>
  <c r="C4" i="29"/>
  <c r="G4" i="29"/>
  <c r="U11" i="29"/>
  <c r="U12" i="29"/>
  <c r="U14" i="29"/>
  <c r="U15" i="29"/>
  <c r="U19" i="29"/>
  <c r="U20" i="29"/>
  <c r="U22" i="29"/>
  <c r="U23" i="29"/>
  <c r="U25" i="29"/>
  <c r="U26" i="29"/>
  <c r="U31" i="29"/>
  <c r="U32" i="29"/>
  <c r="U33" i="29"/>
  <c r="U34" i="29"/>
  <c r="U35" i="29"/>
  <c r="U36" i="29"/>
  <c r="U37" i="29"/>
  <c r="AF10" i="29"/>
  <c r="AF11" i="29"/>
  <c r="AF13" i="29"/>
  <c r="AF14" i="29"/>
  <c r="AF18" i="29"/>
  <c r="AF19" i="29"/>
  <c r="AF21" i="29"/>
  <c r="AF22" i="29"/>
  <c r="AF24" i="29"/>
  <c r="AF25" i="29"/>
  <c r="AF30" i="29"/>
  <c r="AF31" i="29"/>
  <c r="AF32" i="29"/>
  <c r="AF33" i="29"/>
  <c r="AF34" i="29"/>
  <c r="AF35" i="29"/>
  <c r="AQ11" i="29"/>
  <c r="AQ12" i="29"/>
  <c r="AQ13" i="29"/>
  <c r="AQ14" i="29"/>
  <c r="AQ15" i="29"/>
  <c r="AQ16" i="29"/>
  <c r="AQ17" i="29"/>
  <c r="AQ18" i="29"/>
  <c r="AQ21" i="29"/>
  <c r="AQ22" i="29"/>
  <c r="AQ23" i="29"/>
  <c r="AQ24" i="29"/>
  <c r="AQ25" i="29"/>
  <c r="AQ26" i="29"/>
  <c r="AQ27" i="29"/>
  <c r="AQ28" i="29"/>
  <c r="AQ32" i="29"/>
  <c r="AQ33" i="29"/>
  <c r="AQ34" i="29"/>
  <c r="AQ35" i="29"/>
  <c r="AQ36" i="29"/>
  <c r="AQ37" i="29"/>
  <c r="AQ38" i="29"/>
  <c r="AQ41" i="29"/>
  <c r="AQ42" i="29"/>
  <c r="AQ43" i="29"/>
  <c r="AQ44" i="29"/>
  <c r="AQ45" i="29"/>
  <c r="AQ46" i="29"/>
  <c r="AQ47" i="29"/>
  <c r="AQ50" i="29"/>
  <c r="AQ51" i="29"/>
  <c r="AQ54" i="29"/>
  <c r="AQ55" i="29"/>
  <c r="Y4" i="11"/>
  <c r="N4" i="11"/>
  <c r="C4" i="11"/>
  <c r="AD4" i="11"/>
  <c r="S4" i="11"/>
  <c r="H4" i="11"/>
  <c r="AG32" i="11"/>
  <c r="AG34" i="11"/>
  <c r="AG10" i="11"/>
  <c r="AG11" i="11"/>
  <c r="AG12" i="11"/>
  <c r="AG16" i="11"/>
  <c r="AG15" i="11"/>
  <c r="AG14" i="11"/>
  <c r="AG17" i="11"/>
  <c r="AG18" i="11"/>
  <c r="AG33" i="11"/>
  <c r="AG20" i="11"/>
  <c r="AG19" i="11"/>
  <c r="AG28" i="11"/>
  <c r="AG27" i="11"/>
  <c r="AG21" i="11"/>
  <c r="AG35" i="11"/>
  <c r="P3" i="15"/>
  <c r="F2" i="15"/>
  <c r="M4" i="15"/>
  <c r="C3" i="15"/>
  <c r="R4" i="15"/>
  <c r="H3" i="15"/>
  <c r="T23" i="12"/>
  <c r="T20" i="12"/>
  <c r="T21" i="12"/>
  <c r="T22" i="12"/>
  <c r="T24" i="12"/>
  <c r="T27" i="12"/>
  <c r="T28" i="12"/>
  <c r="T29" i="12"/>
  <c r="T11" i="12"/>
  <c r="T12" i="12"/>
  <c r="T16" i="12"/>
  <c r="T17" i="12"/>
  <c r="L4" i="12"/>
  <c r="C4" i="12"/>
  <c r="G4" i="12"/>
  <c r="T25" i="12"/>
  <c r="T30" i="12"/>
  <c r="E19" i="12"/>
  <c r="T10" i="17"/>
  <c r="T12" i="17"/>
  <c r="T13" i="17"/>
  <c r="T15" i="17"/>
  <c r="T16" i="17"/>
  <c r="T18" i="17"/>
  <c r="T19" i="17"/>
  <c r="T22" i="17"/>
  <c r="T23" i="17"/>
  <c r="T27" i="17"/>
  <c r="T28" i="17"/>
  <c r="T31" i="17"/>
  <c r="T32" i="17"/>
  <c r="T35" i="17"/>
  <c r="T39" i="17"/>
  <c r="T36" i="17"/>
  <c r="AE14" i="17"/>
  <c r="AE21" i="17"/>
  <c r="AE22" i="17"/>
  <c r="AE24" i="17"/>
  <c r="AE25" i="17"/>
  <c r="AE28" i="17"/>
  <c r="AE29" i="17"/>
  <c r="AE31" i="17"/>
  <c r="AE33" i="17"/>
  <c r="AE34" i="17"/>
  <c r="AE35" i="17"/>
  <c r="AE38" i="17"/>
  <c r="AE39" i="17"/>
  <c r="AE40" i="17"/>
  <c r="AE41" i="17"/>
  <c r="AE42" i="17"/>
  <c r="AE10" i="17"/>
  <c r="AE11" i="17"/>
  <c r="AE13" i="17"/>
  <c r="AE18" i="17"/>
  <c r="AE19" i="17"/>
  <c r="AE30" i="17"/>
  <c r="AE32" i="17"/>
  <c r="AE36" i="17"/>
  <c r="AE37" i="17"/>
  <c r="AP11" i="17"/>
  <c r="AP12" i="17"/>
  <c r="AP13" i="17"/>
  <c r="AP14" i="17"/>
  <c r="AP15" i="17"/>
  <c r="AP16" i="17"/>
  <c r="AP17" i="17"/>
  <c r="AP18" i="17"/>
  <c r="AP19" i="17"/>
  <c r="AP20" i="17"/>
  <c r="AP21" i="17"/>
  <c r="AP22" i="17"/>
  <c r="AP23" i="17"/>
  <c r="AP24" i="17"/>
  <c r="AP25" i="17"/>
  <c r="AP26" i="17"/>
  <c r="AP27" i="17"/>
  <c r="AP28" i="17"/>
  <c r="AP29" i="17"/>
  <c r="AP30" i="17"/>
  <c r="AP31" i="17"/>
  <c r="AP32" i="17"/>
  <c r="AP33" i="17"/>
  <c r="AP34" i="17"/>
  <c r="AP35" i="17"/>
  <c r="AP36" i="17"/>
  <c r="AP37" i="17"/>
  <c r="AP38" i="17"/>
  <c r="AP39" i="17"/>
  <c r="AP40" i="17"/>
  <c r="AP41" i="17"/>
  <c r="AP42" i="17"/>
  <c r="AP43" i="17"/>
  <c r="AP44" i="17"/>
  <c r="AP45" i="17"/>
  <c r="AP46" i="17"/>
  <c r="AP47" i="17"/>
  <c r="AP48" i="17"/>
  <c r="G5" i="17"/>
  <c r="C5" i="17"/>
  <c r="AP55" i="17"/>
  <c r="AP56" i="17"/>
  <c r="AP59" i="17"/>
  <c r="O3" i="27"/>
  <c r="F2" i="27"/>
  <c r="M4" i="27"/>
  <c r="C3" i="27"/>
  <c r="H3" i="27"/>
  <c r="T37" i="12" l="1"/>
  <c r="U53" i="65453"/>
  <c r="AG22" i="11"/>
  <c r="AQ35" i="13"/>
  <c r="AF34" i="13"/>
  <c r="AF28" i="29"/>
  <c r="AF13" i="13"/>
  <c r="U29" i="29"/>
  <c r="E16" i="29"/>
  <c r="S13" i="65457" s="1"/>
  <c r="AN60" i="29"/>
  <c r="E17" i="29"/>
  <c r="F35" i="29" s="1"/>
  <c r="AO60" i="29"/>
  <c r="E15" i="29"/>
  <c r="S12" i="65457" s="1"/>
  <c r="AM60" i="29"/>
  <c r="E14" i="29"/>
  <c r="F34" i="29" s="1"/>
  <c r="AL60" i="29"/>
  <c r="E13" i="29"/>
  <c r="S10" i="65457" s="1"/>
  <c r="AK60" i="29"/>
  <c r="E18" i="29"/>
  <c r="F36" i="29" s="1"/>
  <c r="AP60" i="29"/>
  <c r="U36" i="65453"/>
  <c r="U49" i="65453"/>
  <c r="U42" i="65453"/>
  <c r="AQ42" i="13"/>
  <c r="AF30" i="13"/>
  <c r="AF23" i="13"/>
  <c r="U51" i="13"/>
  <c r="U18" i="15"/>
  <c r="U33" i="13"/>
  <c r="AF18" i="13"/>
  <c r="U14" i="13"/>
  <c r="U45" i="13"/>
  <c r="U27" i="13"/>
  <c r="U39" i="13"/>
  <c r="U21" i="13"/>
  <c r="AG36" i="11"/>
  <c r="AG29" i="11"/>
  <c r="V15" i="11"/>
  <c r="V27" i="11"/>
  <c r="V56" i="11"/>
  <c r="V51" i="11"/>
  <c r="V45" i="11"/>
  <c r="V39" i="11"/>
  <c r="V33" i="11"/>
  <c r="V22" i="11"/>
  <c r="T20" i="17"/>
  <c r="AO62" i="17"/>
  <c r="AP62" i="17" s="1"/>
  <c r="AD51" i="17"/>
  <c r="AE51" i="17" s="1"/>
  <c r="U55" i="65453"/>
  <c r="F36" i="10"/>
  <c r="AA45" i="65458"/>
  <c r="AA44" i="65458"/>
  <c r="X41" i="65458"/>
  <c r="Z41" i="65458" s="1"/>
  <c r="X43" i="65458"/>
  <c r="Z43" i="65458" s="1"/>
  <c r="AD40" i="11"/>
  <c r="AE40" i="11"/>
  <c r="E14" i="11" s="1"/>
  <c r="AQ56" i="29"/>
  <c r="T37" i="17"/>
  <c r="AQ29" i="29"/>
  <c r="AF15" i="29"/>
  <c r="G37" i="65458"/>
  <c r="AK46" i="13"/>
  <c r="E11" i="13" s="1"/>
  <c r="G10" i="65457" s="1"/>
  <c r="G26" i="12"/>
  <c r="AA52" i="65458"/>
  <c r="AA40" i="11"/>
  <c r="E10" i="11" s="1"/>
  <c r="AL46" i="13"/>
  <c r="E12" i="13" s="1"/>
  <c r="F31" i="13" s="1"/>
  <c r="AQ52" i="29"/>
  <c r="T29" i="17"/>
  <c r="S42" i="17" s="1"/>
  <c r="T24" i="17"/>
  <c r="AE26" i="17"/>
  <c r="AP49" i="17"/>
  <c r="AB40" i="11"/>
  <c r="E11" i="11" s="1"/>
  <c r="E15" i="27"/>
  <c r="T33" i="17"/>
  <c r="AQ48" i="29"/>
  <c r="AQ39" i="29"/>
  <c r="AQ58" i="29"/>
  <c r="AP57" i="17"/>
  <c r="AM46" i="13"/>
  <c r="E13" i="13" s="1"/>
  <c r="G12" i="65457" s="1"/>
  <c r="E16" i="12"/>
  <c r="AP46" i="13"/>
  <c r="E16" i="13" s="1"/>
  <c r="F33" i="13" s="1"/>
  <c r="AN46" i="13"/>
  <c r="E14" i="13" s="1"/>
  <c r="G13" i="65457" s="1"/>
  <c r="AG38" i="11"/>
  <c r="G25" i="11"/>
  <c r="G25" i="13"/>
  <c r="G24" i="15"/>
  <c r="G28" i="29"/>
  <c r="G25" i="65453"/>
  <c r="Y50" i="65458"/>
  <c r="AE15" i="17"/>
  <c r="X46" i="65458"/>
  <c r="Z46" i="65458" s="1"/>
  <c r="AE43" i="17"/>
  <c r="AO46" i="13"/>
  <c r="E15" i="13" s="1"/>
  <c r="F32" i="13" s="1"/>
  <c r="AQ19" i="29"/>
  <c r="AF37" i="29"/>
  <c r="U38" i="29"/>
  <c r="U16" i="29"/>
  <c r="AF36" i="13"/>
  <c r="X38" i="65458"/>
  <c r="Z38" i="65458" s="1"/>
  <c r="S9" i="65457"/>
  <c r="AC40" i="11"/>
  <c r="V13" i="65458"/>
  <c r="V16" i="65458" s="1"/>
  <c r="E17" i="65453"/>
  <c r="E13" i="11" l="1"/>
  <c r="E13" i="65457" s="1"/>
  <c r="E12" i="11"/>
  <c r="E12" i="65457" s="1"/>
  <c r="AG40" i="11"/>
  <c r="H42" i="65467"/>
  <c r="G21" i="65467"/>
  <c r="H21" i="65467" s="1"/>
  <c r="G21" i="65466"/>
  <c r="H21" i="65466" s="1"/>
  <c r="H42" i="65466"/>
  <c r="G17" i="65469"/>
  <c r="H17" i="65469" s="1"/>
  <c r="S16" i="65457"/>
  <c r="S11" i="65457"/>
  <c r="S15" i="65457"/>
  <c r="AQ60" i="29"/>
  <c r="T42" i="17"/>
  <c r="AO64" i="17"/>
  <c r="E11" i="65457"/>
  <c r="F31" i="11"/>
  <c r="Q56" i="65453"/>
  <c r="N56" i="65453"/>
  <c r="S56" i="65453"/>
  <c r="P56" i="65453"/>
  <c r="R56" i="65453"/>
  <c r="O56" i="65453"/>
  <c r="T56" i="65453"/>
  <c r="E15" i="65457"/>
  <c r="F32" i="11"/>
  <c r="G11" i="65457"/>
  <c r="G15" i="65457"/>
  <c r="G16" i="65457"/>
  <c r="X27" i="65458"/>
  <c r="X26" i="65458"/>
  <c r="R15" i="65457"/>
  <c r="R11" i="65457"/>
  <c r="R13" i="65457"/>
  <c r="R12" i="65457"/>
  <c r="R10" i="65457"/>
  <c r="G20" i="65468"/>
  <c r="H20" i="65468" s="1"/>
  <c r="Y44" i="65458"/>
  <c r="Y45" i="65458"/>
  <c r="E17" i="13"/>
  <c r="AA26" i="65458"/>
  <c r="G25" i="65472" s="1"/>
  <c r="Y52" i="65458"/>
  <c r="G20" i="65458"/>
  <c r="AA35" i="65458"/>
  <c r="G32" i="65458"/>
  <c r="H39" i="65466" s="1"/>
  <c r="AA46" i="65458"/>
  <c r="AA37" i="65458"/>
  <c r="G17" i="65458"/>
  <c r="F17" i="65478" s="1"/>
  <c r="G17" i="65478" s="1"/>
  <c r="G19" i="65458"/>
  <c r="AA34" i="65458"/>
  <c r="AA32" i="65458"/>
  <c r="AQ46" i="13"/>
  <c r="AA47" i="65458"/>
  <c r="G19" i="13"/>
  <c r="G20" i="12"/>
  <c r="G22" i="29"/>
  <c r="G18" i="15"/>
  <c r="F22" i="17"/>
  <c r="G19" i="65453"/>
  <c r="G19" i="11"/>
  <c r="E19" i="29"/>
  <c r="AA38" i="65458"/>
  <c r="Y38" i="65458"/>
  <c r="Y27" i="65458" l="1"/>
  <c r="Z27" i="65458"/>
  <c r="Y26" i="65458"/>
  <c r="Z26" i="65458"/>
  <c r="U56" i="65453"/>
  <c r="S36" i="65457"/>
  <c r="G36" i="65457"/>
  <c r="E16" i="11"/>
  <c r="W12" i="65457"/>
  <c r="E14" i="65458" s="1"/>
  <c r="W13" i="65457"/>
  <c r="F17" i="65461"/>
  <c r="G17" i="65461" s="1"/>
  <c r="F17" i="65462"/>
  <c r="G17" i="65462" s="1"/>
  <c r="E10" i="65457"/>
  <c r="P15" i="16"/>
  <c r="Q15" i="16" s="1"/>
  <c r="G15" i="16"/>
  <c r="H15" i="16" s="1"/>
  <c r="G45" i="16"/>
  <c r="H45" i="16" s="1"/>
  <c r="G16" i="16"/>
  <c r="G46" i="16"/>
  <c r="H46" i="16" s="1"/>
  <c r="P16" i="16"/>
  <c r="Q16" i="16" s="1"/>
  <c r="H35" i="65468"/>
  <c r="D18" i="17"/>
  <c r="R16" i="65457" s="1"/>
  <c r="W16" i="65457" s="1"/>
  <c r="E18" i="65458" s="1"/>
  <c r="O13" i="65458" s="1"/>
  <c r="AP64" i="17"/>
  <c r="AI65" i="17" s="1"/>
  <c r="AJ61" i="29"/>
  <c r="AK61" i="29"/>
  <c r="AL61" i="29"/>
  <c r="AM61" i="29"/>
  <c r="AN61" i="29"/>
  <c r="AO61" i="29"/>
  <c r="AP61" i="29"/>
  <c r="W15" i="65457"/>
  <c r="E17" i="65458" s="1"/>
  <c r="O12" i="65458" s="1"/>
  <c r="W11" i="65457"/>
  <c r="E13" i="65458" s="1"/>
  <c r="O11" i="65458" s="1"/>
  <c r="AD41" i="11"/>
  <c r="AA41" i="11"/>
  <c r="AE41" i="11"/>
  <c r="AF41" i="11"/>
  <c r="Z41" i="11"/>
  <c r="AB41" i="11"/>
  <c r="AC41" i="11"/>
  <c r="AK47" i="13"/>
  <c r="AO47" i="13"/>
  <c r="AJ47" i="13"/>
  <c r="AN47" i="13"/>
  <c r="AL47" i="13"/>
  <c r="AP47" i="13"/>
  <c r="AM47" i="13"/>
  <c r="G11" i="65458"/>
  <c r="F12" i="65478" s="1"/>
  <c r="G12" i="65478" s="1"/>
  <c r="R9" i="65457"/>
  <c r="G16" i="65467"/>
  <c r="H16" i="65467" s="1"/>
  <c r="H29" i="65458"/>
  <c r="G15" i="65468"/>
  <c r="G15" i="65469"/>
  <c r="G18" i="65468"/>
  <c r="H18" i="65468" s="1"/>
  <c r="G16" i="65466"/>
  <c r="H16" i="65466" s="1"/>
  <c r="F17" i="17"/>
  <c r="G17" i="29"/>
  <c r="G14" i="65471"/>
  <c r="G15" i="65470"/>
  <c r="G14" i="12"/>
  <c r="G15" i="65453"/>
  <c r="G15" i="65465"/>
  <c r="G15" i="65464"/>
  <c r="G15" i="13"/>
  <c r="G14" i="15"/>
  <c r="H14" i="15" s="1"/>
  <c r="G14" i="11"/>
  <c r="G22" i="65458"/>
  <c r="G23" i="65458"/>
  <c r="G31" i="65458"/>
  <c r="Y35" i="65458"/>
  <c r="H19" i="65458"/>
  <c r="AA51" i="65458"/>
  <c r="Y32" i="65458"/>
  <c r="Y37" i="65458"/>
  <c r="Y34" i="65458"/>
  <c r="Y46" i="65458"/>
  <c r="AA27" i="65458"/>
  <c r="G12" i="65458"/>
  <c r="F13" i="65478" s="1"/>
  <c r="G13" i="65478" s="1"/>
  <c r="Y47" i="65458"/>
  <c r="AG41" i="11" l="1"/>
  <c r="AQ61" i="29"/>
  <c r="R36" i="65457"/>
  <c r="AQ47" i="13"/>
  <c r="W10" i="65457"/>
  <c r="E12" i="65458" s="1"/>
  <c r="E36" i="65457"/>
  <c r="E36" i="17"/>
  <c r="D19" i="17"/>
  <c r="F13" i="65462"/>
  <c r="G13" i="65462" s="1"/>
  <c r="F13" i="65461"/>
  <c r="G13" i="65461" s="1"/>
  <c r="H10" i="65472"/>
  <c r="H17" i="65472" s="1"/>
  <c r="F12" i="65461"/>
  <c r="G12" i="65461" s="1"/>
  <c r="F12" i="65462"/>
  <c r="G12" i="65462" s="1"/>
  <c r="G40" i="16"/>
  <c r="H40" i="16" s="1"/>
  <c r="P10" i="16"/>
  <c r="Q10" i="16" s="1"/>
  <c r="G10" i="16"/>
  <c r="H10" i="16" s="1"/>
  <c r="P11" i="16"/>
  <c r="Q11" i="16" s="1"/>
  <c r="G41" i="16"/>
  <c r="H41" i="16" s="1"/>
  <c r="G11" i="16"/>
  <c r="H11" i="16" s="1"/>
  <c r="AK65" i="17"/>
  <c r="AM65" i="17"/>
  <c r="AJ65" i="17"/>
  <c r="AL65" i="17"/>
  <c r="AO65" i="17"/>
  <c r="AN65" i="17"/>
  <c r="G10" i="27"/>
  <c r="H10" i="27" s="1"/>
  <c r="G10" i="10"/>
  <c r="H10" i="10" s="1"/>
  <c r="G10" i="13"/>
  <c r="H10" i="13" s="1"/>
  <c r="G9" i="27"/>
  <c r="H9" i="27" s="1"/>
  <c r="G9" i="10"/>
  <c r="H9" i="10" s="1"/>
  <c r="G14" i="27"/>
  <c r="H14" i="27" s="1"/>
  <c r="G14" i="10"/>
  <c r="H14" i="10" s="1"/>
  <c r="H22" i="65458"/>
  <c r="G13" i="27"/>
  <c r="H13" i="27" s="1"/>
  <c r="G13" i="10"/>
  <c r="H13" i="10" s="1"/>
  <c r="G12" i="29"/>
  <c r="H12" i="29" s="1"/>
  <c r="H31" i="65458"/>
  <c r="H38" i="65466"/>
  <c r="G10" i="65468"/>
  <c r="H10" i="65468" s="1"/>
  <c r="G9" i="11"/>
  <c r="H9" i="11" s="1"/>
  <c r="G10" i="65465"/>
  <c r="H10" i="65465" s="1"/>
  <c r="G9" i="12"/>
  <c r="H9" i="12" s="1"/>
  <c r="G10" i="65467"/>
  <c r="H10" i="65467" s="1"/>
  <c r="G9" i="15"/>
  <c r="H9" i="15" s="1"/>
  <c r="G10" i="65470"/>
  <c r="F12" i="17"/>
  <c r="G12" i="17" s="1"/>
  <c r="G10" i="65469"/>
  <c r="H10" i="65469" s="1"/>
  <c r="G9" i="65471"/>
  <c r="H9" i="65471" s="1"/>
  <c r="G8" i="65466"/>
  <c r="H8" i="65466" s="1"/>
  <c r="G10" i="65453"/>
  <c r="H10" i="65453" s="1"/>
  <c r="G10" i="65464"/>
  <c r="H10" i="65464" s="1"/>
  <c r="G14" i="65469"/>
  <c r="G17" i="65468"/>
  <c r="H17" i="65468" s="1"/>
  <c r="G15" i="65466"/>
  <c r="H15" i="65466" s="1"/>
  <c r="G11" i="65468"/>
  <c r="H11" i="65468" s="1"/>
  <c r="G9" i="65466"/>
  <c r="H9" i="65466" s="1"/>
  <c r="G11" i="65469"/>
  <c r="G11" i="65467"/>
  <c r="H11" i="65467" s="1"/>
  <c r="G36" i="65458"/>
  <c r="G10" i="65471"/>
  <c r="H10" i="65471" s="1"/>
  <c r="G13" i="29"/>
  <c r="F13" i="17"/>
  <c r="G11" i="65470"/>
  <c r="H11" i="65470" s="1"/>
  <c r="G11" i="65465"/>
  <c r="H11" i="65465" s="1"/>
  <c r="G11" i="65464"/>
  <c r="H11" i="65464" s="1"/>
  <c r="G11" i="13"/>
  <c r="G10" i="15"/>
  <c r="G10" i="11"/>
  <c r="G11" i="65453"/>
  <c r="G10" i="12"/>
  <c r="H37" i="65458"/>
  <c r="Y51" i="65458"/>
  <c r="H21" i="65472" l="1"/>
  <c r="H23" i="65472"/>
  <c r="H25" i="65472"/>
  <c r="AP65" i="17"/>
  <c r="G19" i="65468"/>
  <c r="H19" i="65468" s="1"/>
  <c r="G20" i="65466"/>
  <c r="H20" i="65466" s="1"/>
  <c r="H36" i="65458"/>
  <c r="G16" i="65469"/>
  <c r="H16" i="65469" s="1"/>
  <c r="G20" i="65467"/>
  <c r="H20" i="65467" s="1"/>
  <c r="H24" i="65472" l="1"/>
  <c r="H26" i="65472" s="1"/>
  <c r="H15" i="65469"/>
  <c r="H11" i="65469"/>
  <c r="X28" i="65458" l="1"/>
  <c r="Z28" i="65458" s="1"/>
  <c r="AA31" i="65458" l="1"/>
  <c r="H11" i="65453"/>
  <c r="H11" i="13"/>
  <c r="H13" i="29"/>
  <c r="AA28" i="65458"/>
  <c r="H10" i="11"/>
  <c r="G16" i="65458" l="1"/>
  <c r="G14" i="65470" s="1"/>
  <c r="G13" i="65458"/>
  <c r="F14" i="65478" s="1"/>
  <c r="G14" i="65478" s="1"/>
  <c r="Y28" i="65458"/>
  <c r="H10" i="12"/>
  <c r="H10" i="15"/>
  <c r="Y31" i="65458"/>
  <c r="H12" i="65458"/>
  <c r="G13" i="17"/>
  <c r="F14" i="65461" l="1"/>
  <c r="G14" i="65461" s="1"/>
  <c r="F14" i="65462"/>
  <c r="G14" i="65462" s="1"/>
  <c r="G42" i="16"/>
  <c r="H42" i="16" s="1"/>
  <c r="P12" i="16"/>
  <c r="Q12" i="16" s="1"/>
  <c r="G12" i="16"/>
  <c r="H12" i="16" s="1"/>
  <c r="H37" i="65467"/>
  <c r="H35" i="65466"/>
  <c r="G11" i="27"/>
  <c r="H11" i="27" s="1"/>
  <c r="G11" i="10"/>
  <c r="H11" i="10" s="1"/>
  <c r="G12" i="65468"/>
  <c r="H12" i="65468" s="1"/>
  <c r="G10" i="65466"/>
  <c r="H10" i="65466" s="1"/>
  <c r="G12" i="65467"/>
  <c r="H12" i="65467" s="1"/>
  <c r="G12" i="65469"/>
  <c r="H12" i="65469" s="1"/>
  <c r="F14" i="17"/>
  <c r="G12" i="65470"/>
  <c r="H12" i="65470" s="1"/>
  <c r="G11" i="65471"/>
  <c r="H11" i="65471" s="1"/>
  <c r="G14" i="29"/>
  <c r="G12" i="65453"/>
  <c r="G11" i="12"/>
  <c r="G11" i="15"/>
  <c r="G11" i="11"/>
  <c r="G12" i="65465"/>
  <c r="H12" i="65465" s="1"/>
  <c r="G12" i="65464"/>
  <c r="H12" i="65464" s="1"/>
  <c r="G12" i="13"/>
  <c r="H16" i="65458"/>
  <c r="G14" i="65458" l="1"/>
  <c r="F15" i="65478" s="1"/>
  <c r="G15" i="65478" s="1"/>
  <c r="H11" i="15"/>
  <c r="H13" i="65458"/>
  <c r="H12" i="65453"/>
  <c r="H11" i="12"/>
  <c r="H12" i="13"/>
  <c r="H11" i="11"/>
  <c r="AA29" i="65458"/>
  <c r="F15" i="65462" l="1"/>
  <c r="G15" i="65462" s="1"/>
  <c r="F15" i="65461"/>
  <c r="G15" i="65461" s="1"/>
  <c r="G43" i="16"/>
  <c r="H43" i="16" s="1"/>
  <c r="G13" i="16"/>
  <c r="H13" i="16" s="1"/>
  <c r="P13" i="16"/>
  <c r="Q13" i="16" s="1"/>
  <c r="G13" i="65470"/>
  <c r="H13" i="65470" s="1"/>
  <c r="G13" i="65468"/>
  <c r="H13" i="65468" s="1"/>
  <c r="Y29" i="65458"/>
  <c r="G15" i="29"/>
  <c r="H15" i="29" s="1"/>
  <c r="F15" i="17"/>
  <c r="G15" i="17" s="1"/>
  <c r="G12" i="65471"/>
  <c r="H12" i="65471" s="1"/>
  <c r="G12" i="15"/>
  <c r="G12" i="11"/>
  <c r="H12" i="11" s="1"/>
  <c r="G13" i="65465"/>
  <c r="H13" i="65465" s="1"/>
  <c r="G13" i="65464"/>
  <c r="H13" i="65464" s="1"/>
  <c r="G13" i="13"/>
  <c r="H13" i="13" s="1"/>
  <c r="G12" i="12"/>
  <c r="H12" i="12" s="1"/>
  <c r="G13" i="65453"/>
  <c r="H13" i="65453" s="1"/>
  <c r="H14" i="65471"/>
  <c r="H15" i="65464"/>
  <c r="H14" i="65469"/>
  <c r="H15" i="65470"/>
  <c r="H15" i="65468"/>
  <c r="H15" i="65465"/>
  <c r="AA30" i="65458" l="1"/>
  <c r="H17" i="29"/>
  <c r="G15" i="65458"/>
  <c r="F16" i="65478" s="1"/>
  <c r="G16" i="65478" s="1"/>
  <c r="G22" i="65478" s="1"/>
  <c r="AA36" i="65458"/>
  <c r="H14" i="29"/>
  <c r="G25" i="65478" l="1"/>
  <c r="G27" i="65478" s="1"/>
  <c r="G29" i="65478"/>
  <c r="G31" i="65478"/>
  <c r="F16" i="65462"/>
  <c r="G16" i="65462" s="1"/>
  <c r="F16" i="65461"/>
  <c r="G16" i="65461" s="1"/>
  <c r="G14" i="16"/>
  <c r="G44" i="16"/>
  <c r="H44" i="16" s="1"/>
  <c r="H47" i="16" s="1"/>
  <c r="H54" i="16" s="1"/>
  <c r="P14" i="16"/>
  <c r="Q14" i="16" s="1"/>
  <c r="Q17" i="16" s="1"/>
  <c r="Q24" i="16" s="1"/>
  <c r="G13" i="65471"/>
  <c r="H13" i="65471" s="1"/>
  <c r="G14" i="65468"/>
  <c r="H14" i="65468" s="1"/>
  <c r="F16" i="17"/>
  <c r="G16" i="17" s="1"/>
  <c r="H14" i="65470"/>
  <c r="G16" i="29"/>
  <c r="H16" i="29" s="1"/>
  <c r="G13" i="12"/>
  <c r="G14" i="65453"/>
  <c r="G14" i="65465"/>
  <c r="H14" i="65465" s="1"/>
  <c r="G14" i="65464"/>
  <c r="H14" i="65464" s="1"/>
  <c r="G14" i="13"/>
  <c r="G13" i="15"/>
  <c r="H13" i="15" s="1"/>
  <c r="G13" i="11"/>
  <c r="H15" i="65453"/>
  <c r="G21" i="65458"/>
  <c r="G17" i="17"/>
  <c r="Y36" i="65458"/>
  <c r="H14" i="12"/>
  <c r="H14" i="11"/>
  <c r="H15" i="13"/>
  <c r="Y30" i="65458"/>
  <c r="G14" i="17"/>
  <c r="H12" i="15"/>
  <c r="H14" i="65458"/>
  <c r="G30" i="65478" l="1"/>
  <c r="G32" i="65478" s="1"/>
  <c r="Q19" i="16"/>
  <c r="Q21" i="16" s="1"/>
  <c r="Q25" i="16" s="1"/>
  <c r="Q26" i="16"/>
  <c r="H49" i="16"/>
  <c r="H51" i="16" s="1"/>
  <c r="H55" i="16" s="1"/>
  <c r="H56" i="16"/>
  <c r="H21" i="65458"/>
  <c r="G12" i="10"/>
  <c r="H12" i="10" s="1"/>
  <c r="H17" i="10" s="1"/>
  <c r="G12" i="27"/>
  <c r="H12" i="27" s="1"/>
  <c r="H15" i="27" s="1"/>
  <c r="H20" i="27" s="1"/>
  <c r="H19" i="10" l="1"/>
  <c r="H21" i="10" s="1"/>
  <c r="H23" i="10"/>
  <c r="H25" i="10"/>
  <c r="H57" i="16"/>
  <c r="Q27" i="16"/>
  <c r="H17" i="27"/>
  <c r="H22" i="27"/>
  <c r="H14" i="65453"/>
  <c r="X33" i="65458"/>
  <c r="Z33" i="65458" s="1"/>
  <c r="H24" i="10" l="1"/>
  <c r="H26" i="10" s="1"/>
  <c r="H13" i="12"/>
  <c r="H17" i="65458"/>
  <c r="H14" i="13"/>
  <c r="AA33" i="65458"/>
  <c r="H13" i="11"/>
  <c r="Y33" i="65458" l="1"/>
  <c r="G18" i="65458"/>
  <c r="F18" i="65461" l="1"/>
  <c r="G18" i="65461" s="1"/>
  <c r="G19" i="65461" s="1"/>
  <c r="G26" i="65461" s="1"/>
  <c r="F18" i="65462"/>
  <c r="G18" i="65462" s="1"/>
  <c r="G19" i="65462" s="1"/>
  <c r="G26" i="65462" s="1"/>
  <c r="G18" i="65469"/>
  <c r="H18" i="65469" s="1"/>
  <c r="G22" i="65467"/>
  <c r="H22" i="65467" s="1"/>
  <c r="H43" i="65467"/>
  <c r="G22" i="65466"/>
  <c r="H22" i="65466" s="1"/>
  <c r="H43" i="65466"/>
  <c r="H36" i="65468"/>
  <c r="G16" i="65468"/>
  <c r="H16" i="65468" s="1"/>
  <c r="H21" i="65468" s="1"/>
  <c r="G18" i="29"/>
  <c r="H18" i="29" s="1"/>
  <c r="G15" i="65471"/>
  <c r="H15" i="65471" s="1"/>
  <c r="G16" i="65470"/>
  <c r="H16" i="65470" s="1"/>
  <c r="F18" i="17"/>
  <c r="G18" i="17" s="1"/>
  <c r="G15" i="15"/>
  <c r="H15" i="15" s="1"/>
  <c r="G15" i="11"/>
  <c r="H15" i="11" s="1"/>
  <c r="G16" i="65464"/>
  <c r="H16" i="65464" s="1"/>
  <c r="G16" i="13"/>
  <c r="H16" i="13" s="1"/>
  <c r="G15" i="12"/>
  <c r="G16" i="65453"/>
  <c r="H16" i="65453" s="1"/>
  <c r="G16" i="65465"/>
  <c r="H16" i="65465" s="1"/>
  <c r="H18" i="65458"/>
  <c r="G28" i="65462" l="1"/>
  <c r="G22" i="65462"/>
  <c r="G24" i="65462" s="1"/>
  <c r="G27" i="65462" s="1"/>
  <c r="G22" i="65461"/>
  <c r="G24" i="65461" s="1"/>
  <c r="G27" i="65461" s="1"/>
  <c r="G28" i="65461"/>
  <c r="H40" i="65468"/>
  <c r="H24" i="65468" s="1"/>
  <c r="H27" i="65468" s="1"/>
  <c r="H16" i="11"/>
  <c r="H23" i="11" s="1"/>
  <c r="H16" i="15"/>
  <c r="H22" i="15" s="1"/>
  <c r="H16" i="65471"/>
  <c r="H22" i="65471" s="1"/>
  <c r="H17" i="13"/>
  <c r="H23" i="13" s="1"/>
  <c r="G19" i="17"/>
  <c r="H17" i="65453"/>
  <c r="H23" i="65453" s="1"/>
  <c r="H17" i="65465"/>
  <c r="H23" i="65465" s="1"/>
  <c r="H17" i="65464"/>
  <c r="H23" i="65464" s="1"/>
  <c r="H19" i="29"/>
  <c r="H26" i="29" s="1"/>
  <c r="G26" i="17" l="1"/>
  <c r="G28" i="17"/>
  <c r="G29" i="65462"/>
  <c r="G29" i="65461"/>
  <c r="G22" i="17"/>
  <c r="G24" i="17" s="1"/>
  <c r="H29" i="65468"/>
  <c r="H23" i="65468"/>
  <c r="H24" i="65471"/>
  <c r="H18" i="65471"/>
  <c r="H22" i="29"/>
  <c r="H28" i="29"/>
  <c r="H19" i="65464"/>
  <c r="H25" i="65464"/>
  <c r="H19" i="65453"/>
  <c r="H21" i="65453" s="1"/>
  <c r="H24" i="65453" s="1"/>
  <c r="H25" i="65453"/>
  <c r="H24" i="15"/>
  <c r="H18" i="15"/>
  <c r="H20" i="15" s="1"/>
  <c r="H25" i="65465"/>
  <c r="H19" i="65465"/>
  <c r="H25" i="13"/>
  <c r="H19" i="13"/>
  <c r="H21" i="13" s="1"/>
  <c r="H24" i="13" s="1"/>
  <c r="H25" i="11"/>
  <c r="H19" i="11"/>
  <c r="H21" i="11" s="1"/>
  <c r="H24" i="11" s="1"/>
  <c r="AA41" i="65458"/>
  <c r="G27" i="17" l="1"/>
  <c r="G29" i="17" s="1"/>
  <c r="H25" i="65468"/>
  <c r="H28" i="65468" s="1"/>
  <c r="H30" i="65468" s="1"/>
  <c r="H26" i="13"/>
  <c r="H20" i="65471"/>
  <c r="H21" i="65464"/>
  <c r="H24" i="65464" s="1"/>
  <c r="H26" i="65464" s="1"/>
  <c r="H21" i="65465"/>
  <c r="H24" i="65465" s="1"/>
  <c r="H26" i="65465" s="1"/>
  <c r="H26" i="11"/>
  <c r="H26" i="65453"/>
  <c r="H23" i="65458"/>
  <c r="G26" i="65458"/>
  <c r="H24" i="29"/>
  <c r="H23" i="15"/>
  <c r="H25" i="15" s="1"/>
  <c r="Y41" i="65458"/>
  <c r="H23" i="65471" l="1"/>
  <c r="H25" i="65471" s="1"/>
  <c r="D39" i="65457" s="1"/>
  <c r="G13" i="65467"/>
  <c r="H13" i="65467" s="1"/>
  <c r="G11" i="65466"/>
  <c r="H11" i="65466" s="1"/>
  <c r="R39" i="65457"/>
  <c r="H27" i="29"/>
  <c r="H29" i="29" s="1"/>
  <c r="S39" i="65457" s="1"/>
  <c r="G30" i="65458" l="1"/>
  <c r="G14" i="65466" s="1"/>
  <c r="H14" i="65466" s="1"/>
  <c r="H30" i="65458" l="1"/>
  <c r="G13" i="65469"/>
  <c r="H13" i="65469" s="1"/>
  <c r="H19" i="65469" s="1"/>
  <c r="H25" i="65469" s="1"/>
  <c r="X42" i="65458"/>
  <c r="Z42" i="65458" s="1"/>
  <c r="AA42" i="65458" l="1"/>
  <c r="Y42" i="65458"/>
  <c r="H21" i="65469" l="1"/>
  <c r="H27" i="65469"/>
  <c r="G27" i="65458"/>
  <c r="H26" i="65458"/>
  <c r="H38" i="65467" l="1"/>
  <c r="H36" i="65466"/>
  <c r="G14" i="65467"/>
  <c r="H14" i="65467" s="1"/>
  <c r="G12" i="65466"/>
  <c r="H12" i="65466" s="1"/>
  <c r="H23" i="65469"/>
  <c r="H26" i="65469" s="1"/>
  <c r="H28" i="65469" s="1"/>
  <c r="H27" i="65458"/>
  <c r="AA43" i="65458"/>
  <c r="H15" i="12"/>
  <c r="Y43" i="65458" l="1"/>
  <c r="G28" i="65458"/>
  <c r="H16" i="12"/>
  <c r="H24" i="12" s="1"/>
  <c r="G13" i="65466" l="1"/>
  <c r="H13" i="65466" s="1"/>
  <c r="H39" i="65467"/>
  <c r="H37" i="65466"/>
  <c r="H28" i="65458"/>
  <c r="G15" i="65467"/>
  <c r="H15" i="65467" s="1"/>
  <c r="H26" i="12"/>
  <c r="H20" i="12"/>
  <c r="H22" i="12" s="1"/>
  <c r="H25" i="12" l="1"/>
  <c r="H27" i="12" s="1"/>
  <c r="H32" i="65458" l="1"/>
  <c r="AA48" i="65458"/>
  <c r="G33" i="65458" l="1"/>
  <c r="Y48" i="65458"/>
  <c r="AA49" i="65458"/>
  <c r="G17" i="65467" l="1"/>
  <c r="H17" i="65467" s="1"/>
  <c r="G17" i="65466"/>
  <c r="H17" i="65466" s="1"/>
  <c r="H33" i="65458"/>
  <c r="Y49" i="65458"/>
  <c r="G34" i="65458"/>
  <c r="G18" i="65466" l="1"/>
  <c r="H18" i="65466" s="1"/>
  <c r="H23" i="65466" s="1"/>
  <c r="H40" i="65467"/>
  <c r="H44" i="65467" s="1"/>
  <c r="H26" i="65467" s="1"/>
  <c r="H40" i="65466"/>
  <c r="H34" i="65458"/>
  <c r="G18" i="65467"/>
  <c r="H18" i="65467" s="1"/>
  <c r="H23" i="65467" s="1"/>
  <c r="H29" i="65467" l="1"/>
  <c r="H25" i="65466"/>
  <c r="H44" i="65466"/>
  <c r="H30" i="65466"/>
  <c r="H26" i="65466" l="1"/>
  <c r="AN39" i="65457"/>
  <c r="H25" i="65467"/>
  <c r="H31" i="65467"/>
  <c r="H27" i="65466" l="1"/>
  <c r="H28" i="65466"/>
  <c r="H27" i="65467"/>
  <c r="H30" i="65467" s="1"/>
  <c r="H32" i="65467" s="1"/>
  <c r="M9" i="65457"/>
  <c r="W9" i="65457" l="1"/>
  <c r="W36" i="65457" s="1"/>
  <c r="S37" i="65457" s="1"/>
  <c r="M36" i="65457"/>
  <c r="H29" i="65466"/>
  <c r="H31" i="65466" s="1"/>
  <c r="P41" i="65457" s="1"/>
  <c r="E17" i="65470"/>
  <c r="H10" i="65470"/>
  <c r="H17" i="65470" s="1"/>
  <c r="H23" i="65470" s="1"/>
  <c r="T37" i="65457" l="1"/>
  <c r="U37" i="65457"/>
  <c r="V37" i="65457"/>
  <c r="H19" i="65470"/>
  <c r="H21" i="65470" s="1"/>
  <c r="H25" i="65470"/>
  <c r="E11" i="65458"/>
  <c r="H24" i="65470" l="1"/>
  <c r="H26" i="65470" s="1"/>
  <c r="M39" i="65457" s="1"/>
  <c r="H11" i="65458"/>
  <c r="H19" i="27" l="1"/>
  <c r="H21" i="27" l="1"/>
  <c r="H23" i="27" s="1"/>
  <c r="B40" i="65457" s="1"/>
  <c r="H14" i="16"/>
  <c r="J39" i="65457" l="1"/>
  <c r="H16" i="16"/>
  <c r="H17" i="16" s="1"/>
  <c r="H24" i="16" s="1"/>
  <c r="AC19" i="16"/>
  <c r="E15" i="65458" l="1"/>
  <c r="E20" i="65458"/>
  <c r="O15" i="65458" s="1"/>
  <c r="H26" i="16"/>
  <c r="H19" i="16"/>
  <c r="H21" i="16" s="1"/>
  <c r="H25" i="16" s="1"/>
  <c r="X20" i="16"/>
  <c r="V20" i="16"/>
  <c r="AA20" i="16"/>
  <c r="Z20" i="16"/>
  <c r="Y20" i="16"/>
  <c r="AB20" i="16"/>
  <c r="W20" i="16"/>
  <c r="AC20" i="16" l="1"/>
  <c r="H20" i="65458"/>
  <c r="H15" i="65458"/>
  <c r="E38" i="65458"/>
  <c r="I41" i="65458" s="1"/>
  <c r="H27" i="16"/>
  <c r="J40" i="65457" s="1"/>
  <c r="I58" i="65458" l="1"/>
  <c r="Q37" i="65457"/>
  <c r="R37" i="65457"/>
  <c r="N37" i="65457"/>
  <c r="P37" i="65457"/>
  <c r="L37" i="65457"/>
  <c r="M37" i="65457"/>
  <c r="I37" i="65457"/>
  <c r="J37" i="65457"/>
  <c r="F37" i="65457"/>
  <c r="H37" i="65457"/>
  <c r="D37" i="65457"/>
  <c r="C37" i="65457"/>
  <c r="G37" i="65457"/>
  <c r="B37" i="65457"/>
  <c r="H38" i="65458"/>
  <c r="X22" i="65457"/>
  <c r="X23" i="65457"/>
  <c r="X25" i="65457"/>
  <c r="E37" i="65457"/>
  <c r="X13" i="65457"/>
  <c r="X26" i="65457"/>
  <c r="X11" i="65457"/>
  <c r="X21" i="65457"/>
  <c r="X12" i="65457"/>
  <c r="X35" i="65457"/>
  <c r="X15" i="65457"/>
  <c r="X17" i="65457"/>
  <c r="X14" i="65457"/>
  <c r="X19" i="65457"/>
  <c r="X30" i="65457"/>
  <c r="X18" i="65457"/>
  <c r="X20" i="65457"/>
  <c r="X16" i="65457"/>
  <c r="X28" i="65457"/>
  <c r="X10" i="65457"/>
  <c r="X29" i="65457"/>
  <c r="X24" i="65457"/>
  <c r="K37" i="65457"/>
  <c r="X32" i="65457"/>
  <c r="X9" i="65457"/>
  <c r="X27" i="65457"/>
  <c r="X33" i="65457"/>
  <c r="X34" i="65457"/>
  <c r="X31" i="65457"/>
  <c r="O37" i="65457"/>
  <c r="W37" i="65457" l="1"/>
  <c r="H45" i="65458"/>
  <c r="H43" i="65458"/>
  <c r="H39" i="65458"/>
  <c r="H41" i="65458" s="1"/>
  <c r="AL4" i="65479" l="1"/>
  <c r="BG4" i="65479"/>
  <c r="AX4" i="65479"/>
  <c r="AA4" i="65479"/>
  <c r="P4" i="65479"/>
  <c r="H44" i="65458"/>
  <c r="H46" i="65458" s="1"/>
  <c r="H59" i="65458" s="1"/>
  <c r="C7" i="65473" s="1"/>
  <c r="D7" i="6547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cbowyer</author>
  </authors>
  <commentList>
    <comment ref="V12" authorId="0" shapeId="0" xr:uid="{3E04AB85-0B9F-4FBA-BB86-BA6CE3800A21}">
      <text>
        <r>
          <rPr>
            <sz val="9"/>
            <color indexed="81"/>
            <rFont val="Tahoma"/>
            <family val="2"/>
          </rPr>
          <t xml:space="preserve">Consultant must request approval from the Department to use Escalation
</t>
        </r>
      </text>
    </comment>
  </commentList>
</comments>
</file>

<file path=xl/sharedStrings.xml><?xml version="1.0" encoding="utf-8"?>
<sst xmlns="http://schemas.openxmlformats.org/spreadsheetml/2006/main" count="7607" uniqueCount="1473">
  <si>
    <t xml:space="preserve">   1) Aerial  Photography</t>
  </si>
  <si>
    <t xml:space="preserve">       a. Ground Control Coordination</t>
  </si>
  <si>
    <t xml:space="preserve">   2)  Ground Control &amp; Survey</t>
  </si>
  <si>
    <t xml:space="preserve">  3) Stereocompilation,</t>
  </si>
  <si>
    <t xml:space="preserve">       Triangulation &amp; Mapping</t>
  </si>
  <si>
    <t xml:space="preserve">        a. Analytical Triangulation</t>
  </si>
  <si>
    <t xml:space="preserve">        c. Map Editing</t>
  </si>
  <si>
    <t xml:space="preserve">     1) Situation Plans</t>
  </si>
  <si>
    <t xml:space="preserve">     2) Superstructure Typical</t>
  </si>
  <si>
    <t xml:space="preserve">     11) Deck Drains</t>
  </si>
  <si>
    <t xml:space="preserve">     12) Bearing</t>
  </si>
  <si>
    <t xml:space="preserve">     13) Quantity Estimate</t>
  </si>
  <si>
    <t xml:space="preserve">     14) Cost Estimate</t>
  </si>
  <si>
    <t xml:space="preserve">     7) Substructure Layout</t>
  </si>
  <si>
    <t xml:space="preserve">     1)  HEC 2 / HECRAS  Studies</t>
  </si>
  <si>
    <t xml:space="preserve">       x. Erection Details</t>
  </si>
  <si>
    <t xml:space="preserve">       z. Deck Plan</t>
  </si>
  <si>
    <t xml:space="preserve">    aa. Deck Cross Section</t>
  </si>
  <si>
    <t xml:space="preserve">    bb. Deck Details</t>
  </si>
  <si>
    <t xml:space="preserve">    ee. Approach Details</t>
  </si>
  <si>
    <t xml:space="preserve">     ff. Situation Plan</t>
  </si>
  <si>
    <t xml:space="preserve">MISCELLANIOUS STRUCTURES </t>
  </si>
  <si>
    <t xml:space="preserve">     1) Structural Layouts</t>
  </si>
  <si>
    <t xml:space="preserve">     2) Structural Types</t>
  </si>
  <si>
    <t xml:space="preserve">     1) Structural Analysis</t>
  </si>
  <si>
    <t xml:space="preserve">     2) Structural Design</t>
  </si>
  <si>
    <t xml:space="preserve">     3) Structural Typicals</t>
  </si>
  <si>
    <t xml:space="preserve">     2) Temporary Detour Plans</t>
  </si>
  <si>
    <t xml:space="preserve">     3) Geotechnical Report</t>
  </si>
  <si>
    <t xml:space="preserve">     5) Special Provision</t>
  </si>
  <si>
    <t xml:space="preserve">     6) Quantity Estimate</t>
  </si>
  <si>
    <t xml:space="preserve">     7) Cost Estimate</t>
  </si>
  <si>
    <t xml:space="preserve">    1)  Proprietary Alternatives</t>
  </si>
  <si>
    <t xml:space="preserve">          c. Plan View </t>
  </si>
  <si>
    <t>Round Trip</t>
  </si>
  <si>
    <t>EXPENSE FACTOR</t>
  </si>
  <si>
    <t>Labor</t>
  </si>
  <si>
    <t>Overhead</t>
  </si>
  <si>
    <t>Expense Factor</t>
  </si>
  <si>
    <t>DIRECT NONSALARY COST *</t>
  </si>
  <si>
    <t>DIRECT LABOR TIME IN MAN HOURS</t>
  </si>
  <si>
    <r>
      <t xml:space="preserve">* </t>
    </r>
    <r>
      <rPr>
        <sz val="7"/>
        <rFont val="Times New Roman"/>
        <family val="1"/>
      </rPr>
      <t>(Included only items that are not included in overhead)</t>
    </r>
  </si>
  <si>
    <t xml:space="preserve">  </t>
  </si>
  <si>
    <t>1. Travel:</t>
  </si>
  <si>
    <t>A. Aerial Photogrammetry</t>
  </si>
  <si>
    <t>Project</t>
  </si>
  <si>
    <t>Total</t>
  </si>
  <si>
    <t>(A)</t>
  </si>
  <si>
    <t xml:space="preserve"> Transportation:</t>
  </si>
  <si>
    <t>Manager</t>
  </si>
  <si>
    <t>Admin.</t>
  </si>
  <si>
    <t>Hr's</t>
  </si>
  <si>
    <t>(B)</t>
  </si>
  <si>
    <t>Subsistence:</t>
  </si>
  <si>
    <t>No. Req.</t>
  </si>
  <si>
    <t>Units</t>
  </si>
  <si>
    <t>Cost / Unit</t>
  </si>
  <si>
    <t>Subtotal</t>
  </si>
  <si>
    <t>Survey Monuments</t>
  </si>
  <si>
    <t xml:space="preserve">      a) Semi-Perm.(P/C)</t>
  </si>
  <si>
    <t xml:space="preserve">      b) Perm. (Conc.)</t>
  </si>
  <si>
    <t>Panel Materials</t>
  </si>
  <si>
    <t>Roll</t>
  </si>
  <si>
    <t>Engineer</t>
  </si>
  <si>
    <t>Survey Materials</t>
  </si>
  <si>
    <t>(C)</t>
  </si>
  <si>
    <t>Tech.</t>
  </si>
  <si>
    <t xml:space="preserve"> PRELIMINARY  FIELD  REVIEW  PLANS</t>
  </si>
  <si>
    <t>A. Design Criteria</t>
  </si>
  <si>
    <t xml:space="preserve">    1) Mainline</t>
  </si>
  <si>
    <t xml:space="preserve">    1) Pipes Culverts &gt; 36"</t>
  </si>
  <si>
    <t xml:space="preserve">    2) Connector &amp; Side Roads</t>
  </si>
  <si>
    <t xml:space="preserve">    2) Box Culverts</t>
  </si>
  <si>
    <t xml:space="preserve">    3) Intersections</t>
  </si>
  <si>
    <t>B. DTM Models</t>
  </si>
  <si>
    <t xml:space="preserve">    4) Interchanges</t>
  </si>
  <si>
    <t xml:space="preserve">    5) Approaches</t>
  </si>
  <si>
    <t>E. Profile Geometric Design</t>
  </si>
  <si>
    <t>G. Earthwork</t>
  </si>
  <si>
    <t xml:space="preserve">    2) Turning Movements &amp; Analyses</t>
  </si>
  <si>
    <t xml:space="preserve">    3) Interchanges</t>
  </si>
  <si>
    <t xml:space="preserve">     2) Progress Meetings</t>
  </si>
  <si>
    <t xml:space="preserve"> RIGHT OF WAY 1 &amp; 2 ' S</t>
  </si>
  <si>
    <t xml:space="preserve">     3) Progress Meetings</t>
  </si>
  <si>
    <t>A. Deed Research Information</t>
  </si>
  <si>
    <t xml:space="preserve">     2) Scour Analysis</t>
  </si>
  <si>
    <t>Field</t>
  </si>
  <si>
    <t xml:space="preserve">     3) Temporary Detour Plans</t>
  </si>
  <si>
    <t xml:space="preserve">     4) Boring Lithology Plots</t>
  </si>
  <si>
    <t xml:space="preserve">     5) Geotechnical Report</t>
  </si>
  <si>
    <t xml:space="preserve">     6) Framing Plan</t>
  </si>
  <si>
    <t xml:space="preserve">     9) Special Provision</t>
  </si>
  <si>
    <t xml:space="preserve">Total </t>
  </si>
  <si>
    <t xml:space="preserve">   1) Title Sheet</t>
  </si>
  <si>
    <t xml:space="preserve">   2) Typical Sections</t>
  </si>
  <si>
    <t xml:space="preserve">   4) Quantity Tables</t>
  </si>
  <si>
    <t xml:space="preserve">   5) Mass Diagram</t>
  </si>
  <si>
    <t xml:space="preserve">   6) General Notes</t>
  </si>
  <si>
    <t>SUMMARY OF LABOR HOURS</t>
  </si>
  <si>
    <t>Mapping</t>
  </si>
  <si>
    <t>Preliminary Field Review</t>
  </si>
  <si>
    <t>Final Field Review</t>
  </si>
  <si>
    <t>Final Office Review</t>
  </si>
  <si>
    <t>Right of Way Plans</t>
  </si>
  <si>
    <t>Administrative Assistant</t>
  </si>
  <si>
    <t>Total Labor Hours</t>
  </si>
  <si>
    <t>Misc. Structures</t>
  </si>
  <si>
    <t>Direct Non-Salary Expense</t>
  </si>
  <si>
    <t xml:space="preserve">        a.  Water </t>
  </si>
  <si>
    <t xml:space="preserve">        b. Sewer</t>
  </si>
  <si>
    <t xml:space="preserve">        c.  Gas</t>
  </si>
  <si>
    <t>A. Final Roadway Plans</t>
  </si>
  <si>
    <t xml:space="preserve">    1) Final Detail Plans</t>
  </si>
  <si>
    <t xml:space="preserve">      m. Bearing Details</t>
  </si>
  <si>
    <t xml:space="preserve">          a. General Notes</t>
  </si>
  <si>
    <t xml:space="preserve">          b. Quantities</t>
  </si>
  <si>
    <t xml:space="preserve">          d. Elevation View</t>
  </si>
  <si>
    <t xml:space="preserve">          e. Piling Layout</t>
  </si>
  <si>
    <t xml:space="preserve">          f. Structural Details</t>
  </si>
  <si>
    <t xml:space="preserve">          g. Boring Details</t>
  </si>
  <si>
    <t xml:space="preserve">          e. Structural Details</t>
  </si>
  <si>
    <t xml:space="preserve">          h. Boring Details</t>
  </si>
  <si>
    <t>Geotechnical Analysis</t>
  </si>
  <si>
    <t>Avg. Depth</t>
  </si>
  <si>
    <t xml:space="preserve"> Est. Cost/ Ft</t>
  </si>
  <si>
    <t xml:space="preserve"> Cost /  Ea.</t>
  </si>
  <si>
    <t>i) Roadway</t>
  </si>
  <si>
    <t xml:space="preserve">     1) Boring Layout</t>
  </si>
  <si>
    <t>Mobilization / Demobil.</t>
  </si>
  <si>
    <t xml:space="preserve">     3) Solicit / Advertise Bids</t>
  </si>
  <si>
    <t xml:space="preserve">     4) Receive / Evaluate Bids</t>
  </si>
  <si>
    <t>Samples</t>
  </si>
  <si>
    <t>i) Bag Samples (3/mi)</t>
  </si>
  <si>
    <t>ii) Shelby Tube</t>
  </si>
  <si>
    <t>Designer</t>
  </si>
  <si>
    <t xml:space="preserve">    4) Approaches / Driveways</t>
  </si>
  <si>
    <t xml:space="preserve">          b. Topographical Survey</t>
  </si>
  <si>
    <t>Rigs</t>
  </si>
  <si>
    <t>Weeks-Use</t>
  </si>
  <si>
    <t xml:space="preserve">      3) Topography Survey</t>
  </si>
  <si>
    <t xml:space="preserve">    Travel to Site</t>
  </si>
  <si>
    <t>Day</t>
  </si>
  <si>
    <t xml:space="preserve">    Car Rental</t>
  </si>
  <si>
    <t xml:space="preserve">           b. Span Arrangement Report</t>
  </si>
  <si>
    <t xml:space="preserve">      4) Centerline Survey</t>
  </si>
  <si>
    <t xml:space="preserve">     1) Final Field Review</t>
  </si>
  <si>
    <t xml:space="preserve">     1) Final Office Review</t>
  </si>
  <si>
    <t xml:space="preserve">      h) Collation of Documents</t>
  </si>
  <si>
    <t xml:space="preserve">   1) Title Sheet Signature</t>
  </si>
  <si>
    <t xml:space="preserve">   4) Project Specification</t>
  </si>
  <si>
    <t xml:space="preserve">   7) PS&amp;E Submission</t>
  </si>
  <si>
    <t>A. Final Detail Bridge Plans</t>
  </si>
  <si>
    <t>*</t>
  </si>
  <si>
    <t xml:space="preserve">     1) Structures</t>
  </si>
  <si>
    <t xml:space="preserve">           a.  Proprietary Alternatives</t>
  </si>
  <si>
    <t>C. Final Office Review</t>
  </si>
  <si>
    <t>*FCCM</t>
  </si>
  <si>
    <t>D. Final Cost Estimates</t>
  </si>
  <si>
    <t xml:space="preserve">     1) Drainage Structures</t>
  </si>
  <si>
    <t xml:space="preserve">     2) Retaining Wall Structures</t>
  </si>
  <si>
    <t>A. Span Arrangement Study</t>
  </si>
  <si>
    <t>No. of Hrs per Parcel-</t>
  </si>
  <si>
    <t>Consulting Firm</t>
  </si>
  <si>
    <t>of</t>
  </si>
  <si>
    <t xml:space="preserve">    1) Sediment Dams &amp; Ponds</t>
  </si>
  <si>
    <t xml:space="preserve">    2) Cost Estimate</t>
  </si>
  <si>
    <t>Direct Labor Cost</t>
  </si>
  <si>
    <t>i) Preliminary Field Review:(PFR)</t>
  </si>
  <si>
    <t xml:space="preserve">    Parking Fee</t>
  </si>
  <si>
    <t>Deeds</t>
  </si>
  <si>
    <t xml:space="preserve">           e. Stakeout of Borings</t>
  </si>
  <si>
    <t xml:space="preserve">           f. Traffic Control</t>
  </si>
  <si>
    <t>Geotech</t>
  </si>
  <si>
    <t>Avg. Hourly</t>
  </si>
  <si>
    <t>Parcels</t>
  </si>
  <si>
    <t xml:space="preserve">    5) Approaches / Driveways</t>
  </si>
  <si>
    <t>i) Core Barrel Charge</t>
  </si>
  <si>
    <t>ii) Mileage</t>
  </si>
  <si>
    <t>ii) Petrographic Analysis</t>
  </si>
  <si>
    <t xml:space="preserve"> Est. Cost/ Ea.</t>
  </si>
  <si>
    <t>Total PFR</t>
  </si>
  <si>
    <t>Total FFR</t>
  </si>
  <si>
    <t>***</t>
  </si>
  <si>
    <t>iii) Meals</t>
  </si>
  <si>
    <t>iv) Lodging</t>
  </si>
  <si>
    <t>i) Comp. Strength Testing</t>
  </si>
  <si>
    <t>iii) Chloride Testing</t>
  </si>
  <si>
    <t xml:space="preserve">    2) Erosion Control Measures </t>
  </si>
  <si>
    <t xml:space="preserve">    1) Quantity Calculation</t>
  </si>
  <si>
    <t>Tracts</t>
  </si>
  <si>
    <t>No. of Hrs per Tract-</t>
  </si>
  <si>
    <t xml:space="preserve">           d. Traffic Control</t>
  </si>
  <si>
    <t>Classification</t>
  </si>
  <si>
    <t>Direct Cost</t>
  </si>
  <si>
    <t>Profit</t>
  </si>
  <si>
    <t>Overtime</t>
  </si>
  <si>
    <t>DIRECT LABOR TIME IN HOURS</t>
  </si>
  <si>
    <t>Date</t>
  </si>
  <si>
    <t>MAPPING COST SUMMARY</t>
  </si>
  <si>
    <t xml:space="preserve"> SURVEYING COST SUMMARY</t>
  </si>
  <si>
    <t>COST SUMMARY</t>
  </si>
  <si>
    <t>Surveying</t>
  </si>
  <si>
    <t xml:space="preserve">    3) Traffic Study &amp; Analyses</t>
  </si>
  <si>
    <t xml:space="preserve">       b) Profile View(s)</t>
  </si>
  <si>
    <t xml:space="preserve">       e) Construction Details</t>
  </si>
  <si>
    <t xml:space="preserve">       f) Hydraulic analysis</t>
  </si>
  <si>
    <t xml:space="preserve">      g) Quantities</t>
  </si>
  <si>
    <t xml:space="preserve">    1) Water Line</t>
  </si>
  <si>
    <t xml:space="preserve">    2) Sewer Line</t>
  </si>
  <si>
    <t xml:space="preserve"> TOTAL COST SUMMARY</t>
  </si>
  <si>
    <t>Overhead Factor</t>
  </si>
  <si>
    <t>FCCM Factor</t>
  </si>
  <si>
    <t>Maximum Amount Payable</t>
  </si>
  <si>
    <t xml:space="preserve"> RIGHT OF WAY PLANS</t>
  </si>
  <si>
    <t xml:space="preserve">FINAL OFFICE REVIEW </t>
  </si>
  <si>
    <t xml:space="preserve">       a. General Layout</t>
  </si>
  <si>
    <t xml:space="preserve">       b. General Notes</t>
  </si>
  <si>
    <t xml:space="preserve">       c. Quantities</t>
  </si>
  <si>
    <t xml:space="preserve">       d. Piling Layout</t>
  </si>
  <si>
    <t xml:space="preserve">       e. Abutments</t>
  </si>
  <si>
    <t xml:space="preserve">       f. Wingwalls</t>
  </si>
  <si>
    <t xml:space="preserve">      g. Piers</t>
  </si>
  <si>
    <t xml:space="preserve">      h. Shaft Details</t>
  </si>
  <si>
    <t xml:space="preserve">       i. Framing Plans</t>
  </si>
  <si>
    <t xml:space="preserve">       j. Girder Details</t>
  </si>
  <si>
    <t xml:space="preserve">      k. Structure Details</t>
  </si>
  <si>
    <t xml:space="preserve">       l. Camber Details</t>
  </si>
  <si>
    <t xml:space="preserve">       v. Floor Beam Details</t>
  </si>
  <si>
    <t xml:space="preserve">      w. Stringer Details</t>
  </si>
  <si>
    <t xml:space="preserve">       r. Truss Framing Plan</t>
  </si>
  <si>
    <t xml:space="preserve">       t. Truss Joint Detail</t>
  </si>
  <si>
    <t xml:space="preserve">Employee </t>
  </si>
  <si>
    <t>Title</t>
  </si>
  <si>
    <t>CERTIFICATION OF LABOR RATES</t>
  </si>
  <si>
    <t xml:space="preserve">    3) Gas Line</t>
  </si>
  <si>
    <t xml:space="preserve">    4) Telephone &amp; Electric</t>
  </si>
  <si>
    <t xml:space="preserve">         a) Coast Guard Sketches</t>
  </si>
  <si>
    <t xml:space="preserve">TOTAL DIRECT NONSALARY  BORING COST </t>
  </si>
  <si>
    <t>Labor-hrs</t>
  </si>
  <si>
    <t>**Rate</t>
  </si>
  <si>
    <t xml:space="preserve">A. Conventional Surveying </t>
  </si>
  <si>
    <t>Escalation</t>
  </si>
  <si>
    <t>O.H.</t>
  </si>
  <si>
    <t>Geologist</t>
  </si>
  <si>
    <t>Boring Cost</t>
  </si>
  <si>
    <t xml:space="preserve"> </t>
  </si>
  <si>
    <t>State Project:</t>
  </si>
  <si>
    <t>County:</t>
  </si>
  <si>
    <t>Federal Project:</t>
  </si>
  <si>
    <t>Consultant Firm:</t>
  </si>
  <si>
    <t xml:space="preserve">PROPOSED DIRECT LABOR RATES </t>
  </si>
  <si>
    <t>PRIME CONSULTANT</t>
  </si>
  <si>
    <t>PERSONNEL</t>
  </si>
  <si>
    <t>Rate</t>
  </si>
  <si>
    <t>Factor</t>
  </si>
  <si>
    <t>=</t>
  </si>
  <si>
    <t>Project Manager</t>
  </si>
  <si>
    <t>x</t>
  </si>
  <si>
    <t xml:space="preserve">         b. Template Creation</t>
  </si>
  <si>
    <t>FINAL  FIELD  REVIEW  PLANS</t>
  </si>
  <si>
    <t xml:space="preserve">    3) Signal Warrant Analyses</t>
  </si>
  <si>
    <t>A. Final Roadway / Structure Plans</t>
  </si>
  <si>
    <t xml:space="preserve">     3) Plan View</t>
  </si>
  <si>
    <t xml:space="preserve">     4) Elevation View</t>
  </si>
  <si>
    <t>B. Superstructure Analysis</t>
  </si>
  <si>
    <t>D. Preliminary Cost Estimate</t>
  </si>
  <si>
    <t>E.  Report Preparation</t>
  </si>
  <si>
    <t xml:space="preserve">     1) Define Drainage Areas</t>
  </si>
  <si>
    <t xml:space="preserve">             For Each Alternative </t>
  </si>
  <si>
    <t xml:space="preserve">     1) Span Arrangement Review</t>
  </si>
  <si>
    <t xml:space="preserve">     2) Scour Assessment</t>
  </si>
  <si>
    <t/>
  </si>
  <si>
    <t xml:space="preserve">    County:</t>
  </si>
  <si>
    <t xml:space="preserve">   2) Review (R/W  vs. Plan Set)</t>
  </si>
  <si>
    <t xml:space="preserve">     1) Superstructure  Analysis</t>
  </si>
  <si>
    <t xml:space="preserve">     1) Substructure  Analysis</t>
  </si>
  <si>
    <t xml:space="preserve">     2) Substructure Design</t>
  </si>
  <si>
    <t xml:space="preserve">     10) Expansion Joint</t>
  </si>
  <si>
    <t xml:space="preserve">          f. Reinforcing Steel Details</t>
  </si>
  <si>
    <t>iv) Non-Destructive Tests</t>
  </si>
  <si>
    <t>Surveyor</t>
  </si>
  <si>
    <t>i) MOT</t>
  </si>
  <si>
    <t xml:space="preserve">    3) Storm Water Detention Ponds</t>
  </si>
  <si>
    <t>v) Progress &amp; Informal Meetings</t>
  </si>
  <si>
    <t>ii) Span Arrangement Meetings</t>
  </si>
  <si>
    <t xml:space="preserve">iii) Final Field Review (FFR) / TS&amp;L </t>
  </si>
  <si>
    <t xml:space="preserve">Structural (Bridge) </t>
  </si>
  <si>
    <t xml:space="preserve">    3) Channel Relocation's (1000')</t>
  </si>
  <si>
    <t xml:space="preserve">         a. Typical Section</t>
  </si>
  <si>
    <t xml:space="preserve">    1) Mainline      </t>
  </si>
  <si>
    <t xml:space="preserve">    2) Connector &amp; Side Roads </t>
  </si>
  <si>
    <t xml:space="preserve">    3) Interchanges </t>
  </si>
  <si>
    <t xml:space="preserve">     2) Final Field Review Report</t>
  </si>
  <si>
    <t>F. Cross Sections</t>
  </si>
  <si>
    <t>Submitted to:</t>
  </si>
  <si>
    <t xml:space="preserve">West Virginia </t>
  </si>
  <si>
    <t>Department of Transportation</t>
  </si>
  <si>
    <t>Division of Highways</t>
  </si>
  <si>
    <t xml:space="preserve">    1) Bridge Rating Plans</t>
  </si>
  <si>
    <t xml:space="preserve">       a. Prepare Section Property Sheets</t>
  </si>
  <si>
    <t xml:space="preserve">       b. Bridge Rating Calculations</t>
  </si>
  <si>
    <t>B. Bridge Rating</t>
  </si>
  <si>
    <t xml:space="preserve">    5) Flood Plan Encroachment Study</t>
  </si>
  <si>
    <t xml:space="preserve">       a)  Flood Study </t>
  </si>
  <si>
    <t xml:space="preserve">       b) CLOMAR</t>
  </si>
  <si>
    <t xml:space="preserve">       c) LOMAR</t>
  </si>
  <si>
    <t xml:space="preserve">       d) Risk Analysis</t>
  </si>
  <si>
    <t xml:space="preserve">    4) Outlet Channel Design</t>
  </si>
  <si>
    <t xml:space="preserve">    6) Finalize Flood Study</t>
  </si>
  <si>
    <t>PERMITS</t>
  </si>
  <si>
    <t>A.  USCOE  404</t>
  </si>
  <si>
    <t xml:space="preserve">   1) IP, NWP, RGP, PCN</t>
  </si>
  <si>
    <t xml:space="preserve">B. WVDEP 401 </t>
  </si>
  <si>
    <t xml:space="preserve">         a) Water Quality Permit</t>
  </si>
  <si>
    <t xml:space="preserve">         a) Water and Sanitary</t>
  </si>
  <si>
    <t>Permits</t>
  </si>
  <si>
    <t>Geomorphologist</t>
  </si>
  <si>
    <t>Species Qualified Surveyor</t>
  </si>
  <si>
    <t>Senior Environmental Scientist</t>
  </si>
  <si>
    <t>Environmental Scientist</t>
  </si>
  <si>
    <t>Archaeological Principal Investigator</t>
  </si>
  <si>
    <t>Senior Archaeologist</t>
  </si>
  <si>
    <t>Archaeologist</t>
  </si>
  <si>
    <t>CULTURAL RESOURCES</t>
  </si>
  <si>
    <t xml:space="preserve">    2) Fieldwork</t>
  </si>
  <si>
    <t xml:space="preserve">       b) Background Research</t>
  </si>
  <si>
    <t xml:space="preserve">    3) Analyses and Labwork</t>
  </si>
  <si>
    <t xml:space="preserve">    4) Curation</t>
  </si>
  <si>
    <t xml:space="preserve">    5) Curation</t>
  </si>
  <si>
    <t xml:space="preserve">    5) Report</t>
  </si>
  <si>
    <t xml:space="preserve">    1) Background Research</t>
  </si>
  <si>
    <t xml:space="preserve">    2) Develop Workplan</t>
  </si>
  <si>
    <t xml:space="preserve">    3) Fieldwork</t>
  </si>
  <si>
    <t xml:space="preserve">    4) Analyses and Labwork</t>
  </si>
  <si>
    <t xml:space="preserve">    6) Management Summary</t>
  </si>
  <si>
    <t xml:space="preserve">    7) Phase II Report</t>
  </si>
  <si>
    <t xml:space="preserve">    5) Agency Coordination</t>
  </si>
  <si>
    <t xml:space="preserve">    1) SHPO Records Review</t>
  </si>
  <si>
    <t xml:space="preserve">    2) Background Research</t>
  </si>
  <si>
    <t xml:space="preserve">    3) Constraints Mapping</t>
  </si>
  <si>
    <t xml:space="preserve">    5) Reconnaissance Survey</t>
  </si>
  <si>
    <t xml:space="preserve">    6) Intensive Survey</t>
  </si>
  <si>
    <t xml:space="preserve">    7) Resurvey</t>
  </si>
  <si>
    <t xml:space="preserve">   11) Agency Coordination</t>
  </si>
  <si>
    <t xml:space="preserve">    1) Research</t>
  </si>
  <si>
    <t xml:space="preserve">    2) Survey</t>
  </si>
  <si>
    <t xml:space="preserve">    1) Preparation of Letters</t>
  </si>
  <si>
    <t xml:space="preserve">    2) Meeting/Minutes</t>
  </si>
  <si>
    <t xml:space="preserve">    3) Coordination</t>
  </si>
  <si>
    <t xml:space="preserve">    1) Draft</t>
  </si>
  <si>
    <t xml:space="preserve">    2) Final</t>
  </si>
  <si>
    <t>D. ALTERNATIVES ANALYSIS</t>
  </si>
  <si>
    <t xml:space="preserve">    1) Identification of Properties</t>
  </si>
  <si>
    <t xml:space="preserve">    2) Determination of Use</t>
  </si>
  <si>
    <t xml:space="preserve">    3) Documentation</t>
  </si>
  <si>
    <t xml:space="preserve">       a) Individual</t>
  </si>
  <si>
    <t>Senior Engineer</t>
  </si>
  <si>
    <t>Senior Surveyor</t>
  </si>
  <si>
    <t>Geotech Technician</t>
  </si>
  <si>
    <t>Senior Project Manager</t>
  </si>
  <si>
    <t>Senior Designer</t>
  </si>
  <si>
    <t>Environmental Field Technician</t>
  </si>
  <si>
    <t>Design Study</t>
  </si>
  <si>
    <t>NEPA</t>
  </si>
  <si>
    <t>Cultural Resources</t>
  </si>
  <si>
    <t>Traffic Engineer</t>
  </si>
  <si>
    <t xml:space="preserve">       a) Draft</t>
  </si>
  <si>
    <t xml:space="preserve">       b) Programmatic</t>
  </si>
  <si>
    <t xml:space="preserve">       c) De Minimus</t>
  </si>
  <si>
    <t xml:space="preserve">       d) Temporary Use</t>
  </si>
  <si>
    <t xml:space="preserve">       b) Final</t>
  </si>
  <si>
    <t xml:space="preserve">    1) Determine Existing Conditions</t>
  </si>
  <si>
    <t xml:space="preserve">    3) Noise Monitoring/Field Data Collection</t>
  </si>
  <si>
    <t xml:space="preserve">    4) Noise Modeling/Data Processing</t>
  </si>
  <si>
    <t xml:space="preserve">    5) Noise Abatement Analysis</t>
  </si>
  <si>
    <t xml:space="preserve">    6) Noise Study Report</t>
  </si>
  <si>
    <t>NOISE</t>
  </si>
  <si>
    <t>NATURAL RESOURCES</t>
  </si>
  <si>
    <t>i) Data Collection</t>
  </si>
  <si>
    <t>ii) Analysis</t>
  </si>
  <si>
    <t>iii) Documentation</t>
  </si>
  <si>
    <t xml:space="preserve">       b) Evaluation of Impacts</t>
  </si>
  <si>
    <t xml:space="preserve">       c) Development of Mitigation</t>
  </si>
  <si>
    <t xml:space="preserve">       d) Reporting</t>
  </si>
  <si>
    <t xml:space="preserve">       e) Meetings</t>
  </si>
  <si>
    <t xml:space="preserve">       a) Coordination</t>
  </si>
  <si>
    <t xml:space="preserve">       b) Meetings</t>
  </si>
  <si>
    <t>i) Prepare Handouts</t>
  </si>
  <si>
    <t>ii) Agency Coordination</t>
  </si>
  <si>
    <t>iii) Field View</t>
  </si>
  <si>
    <t>iv) Prepare Meeting Minutes/Report</t>
  </si>
  <si>
    <t xml:space="preserve">    2) Evaluation of Impacts</t>
  </si>
  <si>
    <t xml:space="preserve">    3) Mitigation Measures</t>
  </si>
  <si>
    <t xml:space="preserve">    2) Sample Collection</t>
  </si>
  <si>
    <t xml:space="preserve">    1) Desktop Data Gathering</t>
  </si>
  <si>
    <t xml:space="preserve">    3) Benthic/Macroinvertebrate Survey</t>
  </si>
  <si>
    <t xml:space="preserve">    4) Sample Analyses</t>
  </si>
  <si>
    <t xml:space="preserve">    5) Reporting</t>
  </si>
  <si>
    <t xml:space="preserve">    2) Conceptual Mitigation Design</t>
  </si>
  <si>
    <t xml:space="preserve">    3) Coordination with Permitting Agencies</t>
  </si>
  <si>
    <t xml:space="preserve">    4) Final Mitigation Plan</t>
  </si>
  <si>
    <t xml:space="preserve">    5) Post-Construction Monitoring</t>
  </si>
  <si>
    <t xml:space="preserve">    1) Meeting and Field Reviews</t>
  </si>
  <si>
    <t xml:space="preserve">    2) General Coordination</t>
  </si>
  <si>
    <t xml:space="preserve">       a) Transmittal to Agency</t>
  </si>
  <si>
    <t>B. PUBLIC/AGENCY SCOPING</t>
  </si>
  <si>
    <t xml:space="preserve">    2) Meetings</t>
  </si>
  <si>
    <t xml:space="preserve">    3) Data Collection</t>
  </si>
  <si>
    <t xml:space="preserve">    1) Identify Environmental Features</t>
  </si>
  <si>
    <t xml:space="preserve">    2) Develop Alternative Analysis Impact Matrix</t>
  </si>
  <si>
    <t xml:space="preserve">    3) Draft Analysis</t>
  </si>
  <si>
    <t xml:space="preserve">    1) Data Collection and Mapping</t>
  </si>
  <si>
    <t xml:space="preserve">    2) Analysis</t>
  </si>
  <si>
    <t>E. LAND USE</t>
  </si>
  <si>
    <t>F. FARMLAND</t>
  </si>
  <si>
    <t xml:space="preserve">    2) Data Collection and Mapping</t>
  </si>
  <si>
    <t xml:space="preserve">    3) Analysis</t>
  </si>
  <si>
    <t xml:space="preserve">    4) Documentation</t>
  </si>
  <si>
    <t>G. SOCIAL</t>
  </si>
  <si>
    <t xml:space="preserve">    1) Data Collection</t>
  </si>
  <si>
    <t>H. RELOCATION</t>
  </si>
  <si>
    <t xml:space="preserve">    2) Data Collection</t>
  </si>
  <si>
    <t xml:space="preserve">   4) Documentation</t>
  </si>
  <si>
    <t xml:space="preserve">   5) Agency  Coordination</t>
  </si>
  <si>
    <t xml:space="preserve">   4) Documentation and Permit</t>
  </si>
  <si>
    <t xml:space="preserve">    5) Mitigation Measures</t>
  </si>
  <si>
    <t xml:space="preserve">    3) Feasible and Prudent Analysis</t>
  </si>
  <si>
    <t xml:space="preserve">    4) Development of Mitigation Measures</t>
  </si>
  <si>
    <t xml:space="preserve">    5) Documentation</t>
  </si>
  <si>
    <t xml:space="preserve">       e) No Use</t>
  </si>
  <si>
    <t xml:space="preserve">    2) Site Reconnaissance</t>
  </si>
  <si>
    <t xml:space="preserve">    3) Local Interviews</t>
  </si>
  <si>
    <t xml:space="preserve">    4) Evaluate Impacts of Known Conditions</t>
  </si>
  <si>
    <t xml:space="preserve">    5) Site Sketch</t>
  </si>
  <si>
    <t xml:space="preserve">    6) Recommendations</t>
  </si>
  <si>
    <t xml:space="preserve">    7) Draft Report</t>
  </si>
  <si>
    <t xml:space="preserve">    8) Address Comments</t>
  </si>
  <si>
    <t xml:space="preserve">    9) Final Report</t>
  </si>
  <si>
    <t xml:space="preserve">       a) Waste Management Plan</t>
  </si>
  <si>
    <t xml:space="preserve">       b) Contract Special Provisions</t>
  </si>
  <si>
    <t xml:space="preserve">    1) Compile Document</t>
  </si>
  <si>
    <t xml:space="preserve">    1) Agency Coordination</t>
  </si>
  <si>
    <t xml:space="preserve">    4) Draft Documentation</t>
  </si>
  <si>
    <t xml:space="preserve">    5) Public Involvement</t>
  </si>
  <si>
    <t xml:space="preserve">    6) Address Comments</t>
  </si>
  <si>
    <t xml:space="preserve">    7) Final Documentation</t>
  </si>
  <si>
    <t xml:space="preserve">    2) Mitigation Measures</t>
  </si>
  <si>
    <t>A. Traffic Analysis</t>
  </si>
  <si>
    <t>TRAFFIC ANALYSIS</t>
  </si>
  <si>
    <t xml:space="preserve">         a) Cost Estimate</t>
  </si>
  <si>
    <t xml:space="preserve">         1.  Construction</t>
  </si>
  <si>
    <t xml:space="preserve">         2.  Utilities</t>
  </si>
  <si>
    <t xml:space="preserve">         3.  Right of Way</t>
  </si>
  <si>
    <t xml:space="preserve">         1.  Narrative</t>
  </si>
  <si>
    <t xml:space="preserve">         c)  Miscellaneous field reconnaissance</t>
  </si>
  <si>
    <t>2)  Geometric Design</t>
  </si>
  <si>
    <t xml:space="preserve">    c) DTM models</t>
  </si>
  <si>
    <t xml:space="preserve">    1.  Mainline</t>
  </si>
  <si>
    <t xml:space="preserve">    2.  Connectors &amp; side roads</t>
  </si>
  <si>
    <t xml:space="preserve">    3.  Intersections</t>
  </si>
  <si>
    <t xml:space="preserve">    4.  Approaches/driveways</t>
  </si>
  <si>
    <t xml:space="preserve">    3.  Approaches/driveways</t>
  </si>
  <si>
    <t xml:space="preserve">    a)  Title sheet</t>
  </si>
  <si>
    <t xml:space="preserve">    b)  Typical sections</t>
  </si>
  <si>
    <t xml:space="preserve">    c)  Conceptual maintenance of traffic</t>
  </si>
  <si>
    <t xml:space="preserve">    1.  MOT Plans</t>
  </si>
  <si>
    <t xml:space="preserve">    d)  Plans</t>
  </si>
  <si>
    <t xml:space="preserve">    e)  Profiles</t>
  </si>
  <si>
    <t>g)  Ownership index</t>
  </si>
  <si>
    <t>h)  Plan submittal prep</t>
  </si>
  <si>
    <t xml:space="preserve"> i)  Field Review comments/action taken</t>
  </si>
  <si>
    <t>4)  Office Review</t>
  </si>
  <si>
    <t>a)  Survey</t>
  </si>
  <si>
    <t>b)  Geotechnical</t>
  </si>
  <si>
    <t>DESIGN STUDY</t>
  </si>
  <si>
    <t>Traffic Analysis</t>
  </si>
  <si>
    <t>Natural Resources</t>
  </si>
  <si>
    <t>Noise</t>
  </si>
  <si>
    <t>Senior</t>
  </si>
  <si>
    <t xml:space="preserve">     1) Internal Meetings</t>
  </si>
  <si>
    <t xml:space="preserve">     2) Subconsultant Coordination</t>
  </si>
  <si>
    <t>Senior Structural Historian</t>
  </si>
  <si>
    <t>Structural Historian</t>
  </si>
  <si>
    <t>Historian</t>
  </si>
  <si>
    <t>Environmental Specialist</t>
  </si>
  <si>
    <t>Traffic</t>
  </si>
  <si>
    <t>-</t>
  </si>
  <si>
    <t>A. GEOMORPHOLOGY SURVEY</t>
  </si>
  <si>
    <t>C. PHASE I ARCHAEOLOGY</t>
  </si>
  <si>
    <t>D. PHASE II ARCHAEOLOGY</t>
  </si>
  <si>
    <t>Scientist</t>
  </si>
  <si>
    <t>Specialist</t>
  </si>
  <si>
    <t>A. PROJECT RECORD</t>
  </si>
  <si>
    <t xml:space="preserve">    1) Project Record Compilation</t>
  </si>
  <si>
    <t>Total NEPA</t>
  </si>
  <si>
    <t>A. COORDINATION</t>
  </si>
  <si>
    <t>B. PROJECT SCOPING/TYPE CLASSIFICATION</t>
  </si>
  <si>
    <t>C. HIGHWAY TRAFFIC NOISE IMPACT STUDY</t>
  </si>
  <si>
    <t>Total FOR</t>
  </si>
  <si>
    <t>Total Permits</t>
  </si>
  <si>
    <t>Total Traffic Analysis</t>
  </si>
  <si>
    <t>Total Design Study</t>
  </si>
  <si>
    <t>Total Natural Resources</t>
  </si>
  <si>
    <t>Total Noise</t>
  </si>
  <si>
    <t>Total Cultural Resources</t>
  </si>
  <si>
    <t>SPECIALIZED SERVICE/TASK</t>
  </si>
  <si>
    <t>SERVICE/TASK NAME HERE</t>
  </si>
  <si>
    <t>A. TO BE COMPLETED</t>
  </si>
  <si>
    <t xml:space="preserve">    1) TO BE COMPLETED</t>
  </si>
  <si>
    <t xml:space="preserve">    2) TO BE COMPLETED</t>
  </si>
  <si>
    <t>Enter classification</t>
  </si>
  <si>
    <t>ii) Pavement</t>
  </si>
  <si>
    <t>iii) Structures</t>
  </si>
  <si>
    <t>No. Reqd.</t>
  </si>
  <si>
    <t>Cost/Ea.</t>
  </si>
  <si>
    <t>C. PURPOSE AND NEED</t>
  </si>
  <si>
    <t>FCCM</t>
  </si>
  <si>
    <t xml:space="preserve">    Air Travel</t>
  </si>
  <si>
    <t xml:space="preserve">    Tolls</t>
  </si>
  <si>
    <t>Days</t>
  </si>
  <si>
    <t>No. of Trips</t>
  </si>
  <si>
    <t>**Escalation Factor to be approved by the Department</t>
  </si>
  <si>
    <t>Factor**</t>
  </si>
  <si>
    <t>Total Mapping</t>
  </si>
  <si>
    <t>QA/QC AND PROJECT ADMINISTRATION</t>
  </si>
  <si>
    <t xml:space="preserve">    c) Conceptual DTM models</t>
  </si>
  <si>
    <t>Total Drainage</t>
  </si>
  <si>
    <t>DRAINAGE</t>
  </si>
  <si>
    <t>A. MINOR DRAINAGE</t>
  </si>
  <si>
    <t xml:space="preserve">    1) Pipes &lt; 36"</t>
  </si>
  <si>
    <t xml:space="preserve">    3) Median Drainage</t>
  </si>
  <si>
    <t xml:space="preserve">    4) Roadside Ditches</t>
  </si>
  <si>
    <t xml:space="preserve">    5) Drop Inlet Design</t>
  </si>
  <si>
    <t xml:space="preserve">   6) Outlet-Channel Design</t>
  </si>
  <si>
    <t>B. PFR SUBMISSION</t>
  </si>
  <si>
    <t>C. FFR SUBMISSION</t>
  </si>
  <si>
    <t>D. FOR SUBMISSION</t>
  </si>
  <si>
    <t>*OVERTIME</t>
  </si>
  <si>
    <t>OT Hours</t>
  </si>
  <si>
    <t>** OT Rate</t>
  </si>
  <si>
    <t>OT Direct Cost</t>
  </si>
  <si>
    <t>A. Field Review</t>
  </si>
  <si>
    <t>B. Office Review</t>
  </si>
  <si>
    <t>Pipe Camera</t>
  </si>
  <si>
    <t>Each</t>
  </si>
  <si>
    <t>LS</t>
  </si>
  <si>
    <t>Archaeological PI</t>
  </si>
  <si>
    <t>I. Lighting Plans</t>
  </si>
  <si>
    <t>L. Revised Cost Estimates</t>
  </si>
  <si>
    <t>M. Plan Preparation</t>
  </si>
  <si>
    <t>E. DHHR Construction</t>
  </si>
  <si>
    <t xml:space="preserve">         a) Coordination</t>
  </si>
  <si>
    <t>B. Project Management</t>
  </si>
  <si>
    <t xml:space="preserve">    1) Survey Verification </t>
  </si>
  <si>
    <t xml:space="preserve">    2) Generate Design Surfaces </t>
  </si>
  <si>
    <t xml:space="preserve"> RIGHT OF WAY 3 ' S</t>
  </si>
  <si>
    <t>C. QA/QC</t>
  </si>
  <si>
    <t xml:space="preserve">     1) Design Study: Field Review</t>
  </si>
  <si>
    <t xml:space="preserve">          a. Review</t>
  </si>
  <si>
    <t xml:space="preserve">     2) Design Study: Office Review</t>
  </si>
  <si>
    <t xml:space="preserve">     3) Design Study: Final Submission</t>
  </si>
  <si>
    <t xml:space="preserve">     9) Geotechnical Report</t>
  </si>
  <si>
    <t xml:space="preserve">     14) RW4's</t>
  </si>
  <si>
    <t xml:space="preserve">     10) RW3's</t>
  </si>
  <si>
    <t xml:space="preserve">     15) Permits</t>
  </si>
  <si>
    <t xml:space="preserve">       f) Biological Assessment</t>
  </si>
  <si>
    <t>A. WETLAND AND WATER STUDIES</t>
  </si>
  <si>
    <t>B. WATER QUALITY ANALYSIS</t>
  </si>
  <si>
    <t>C. WETLAND AND STREAM MITIGATION</t>
  </si>
  <si>
    <t>D. AGENCY COORDINATION</t>
  </si>
  <si>
    <t xml:space="preserve">       b) Field Collection</t>
  </si>
  <si>
    <t>B. REMOTE SENSING</t>
  </si>
  <si>
    <t xml:space="preserve">    5) Phase III Report</t>
  </si>
  <si>
    <t>E. PHASE III ARCHAEOLOGY</t>
  </si>
  <si>
    <t>F. ARCHAEOLOGICAL MITIGATION</t>
  </si>
  <si>
    <t xml:space="preserve">    2) Public Outreach</t>
  </si>
  <si>
    <t>G. TRIBAL COORDINATION</t>
  </si>
  <si>
    <t>I. CEMETERY/UNMARKED BURIAL</t>
  </si>
  <si>
    <t xml:space="preserve">    4) Scoping Report</t>
  </si>
  <si>
    <t xml:space="preserve">    5) Meeting/Hearing</t>
  </si>
  <si>
    <t xml:space="preserve">       a) Flyer/Handout/Boards</t>
  </si>
  <si>
    <t xml:space="preserve">       b) Preparation of Notices</t>
  </si>
  <si>
    <t xml:space="preserve">       c) Comment Matrix</t>
  </si>
  <si>
    <t xml:space="preserve">       d) Response to Comments</t>
  </si>
  <si>
    <t xml:space="preserve">    2) Subsurface Investigation</t>
  </si>
  <si>
    <t xml:space="preserve">    3) Testing</t>
  </si>
  <si>
    <t xml:space="preserve">    1) Remediation</t>
  </si>
  <si>
    <t xml:space="preserve">    2) Documentation</t>
  </si>
  <si>
    <t>TOTAL DIRECT NONSALARY</t>
  </si>
  <si>
    <t xml:space="preserve"> PROJECT INFORMATION SUMMARY</t>
  </si>
  <si>
    <t>Sub- Consultants:</t>
  </si>
  <si>
    <t xml:space="preserve">Est.Const. $ </t>
  </si>
  <si>
    <t xml:space="preserve">Est.CP. $ </t>
  </si>
  <si>
    <t xml:space="preserve">Project Duration </t>
  </si>
  <si>
    <t>Months</t>
  </si>
  <si>
    <t xml:space="preserve">Length: </t>
  </si>
  <si>
    <t>Roadway</t>
  </si>
  <si>
    <t>Bridges</t>
  </si>
  <si>
    <t>Box Cul</t>
  </si>
  <si>
    <t>Ret. Wall</t>
  </si>
  <si>
    <t xml:space="preserve">    2) Conn.&amp; Side Rds </t>
  </si>
  <si>
    <t xml:space="preserve">    4) Approaches </t>
  </si>
  <si>
    <t>Structures:</t>
  </si>
  <si>
    <t>Borings:</t>
  </si>
  <si>
    <t>Roadway &amp; Structures</t>
  </si>
  <si>
    <t>Parcels Involvement:</t>
  </si>
  <si>
    <t>Description</t>
  </si>
  <si>
    <t>Questionnaires</t>
  </si>
  <si>
    <t>Hyd. Reach</t>
  </si>
  <si>
    <t># X Sect</t>
  </si>
  <si>
    <t>Ft</t>
  </si>
  <si>
    <r>
      <t>State Project:</t>
    </r>
    <r>
      <rPr>
        <i/>
        <sz val="12"/>
        <color indexed="12"/>
        <rFont val="Times New Roman"/>
        <family val="1"/>
      </rPr>
      <t xml:space="preserve"> </t>
    </r>
  </si>
  <si>
    <t xml:space="preserve">Federal Project (ENG):   </t>
  </si>
  <si>
    <t xml:space="preserve">Federal Project (CON):   </t>
  </si>
  <si>
    <t>Total Specialized Service</t>
  </si>
  <si>
    <t xml:space="preserve">    2) Address DOH Comments</t>
  </si>
  <si>
    <t xml:space="preserve">    3) Address FHWA Comments</t>
  </si>
  <si>
    <t xml:space="preserve">    4) Final Document Production</t>
  </si>
  <si>
    <t>Sub-consultant - service</t>
  </si>
  <si>
    <t>Hydraulic Survey:</t>
  </si>
  <si>
    <t>Structure</t>
  </si>
  <si>
    <t>(According to the WVDOH Drainage Manual, typically 8-12 X-Sections)</t>
  </si>
  <si>
    <t>Subconsultant</t>
  </si>
  <si>
    <t>**Escalation</t>
  </si>
  <si>
    <t xml:space="preserve">Employee/No. </t>
  </si>
  <si>
    <t>Blended</t>
  </si>
  <si>
    <t>Lodging:</t>
  </si>
  <si>
    <t>iv) Final Office Review (FOR) /Final Bridge</t>
  </si>
  <si>
    <t>Noise Analysis</t>
  </si>
  <si>
    <t>Geotechnical Investigation</t>
  </si>
  <si>
    <t>Travel:</t>
  </si>
  <si>
    <t>Soil &amp; Rock Lab Testing</t>
  </si>
  <si>
    <t>Direct Expenses</t>
  </si>
  <si>
    <t>Concrete Coring and Testing</t>
  </si>
  <si>
    <t>Number of Borings</t>
  </si>
  <si>
    <t>SUMMARY OF OVERTIME LABOR HOURS</t>
  </si>
  <si>
    <t>Drainage</t>
  </si>
  <si>
    <t>x) Progress &amp; Informal Meetings</t>
  </si>
  <si>
    <t xml:space="preserve">    1) Type I</t>
  </si>
  <si>
    <t xml:space="preserve">    2) Type II</t>
  </si>
  <si>
    <t>D. NOISE ABATEMENT MEASURES</t>
  </si>
  <si>
    <t xml:space="preserve">    1) Development of Potential Measures</t>
  </si>
  <si>
    <t>E. FEASIBILITY</t>
  </si>
  <si>
    <t xml:space="preserve">    1) Maintenance and Utility</t>
  </si>
  <si>
    <t xml:space="preserve">    2) Other Noise Sources</t>
  </si>
  <si>
    <t xml:space="preserve">    3) Cross Streets</t>
  </si>
  <si>
    <t xml:space="preserve">    4) Access Requirements</t>
  </si>
  <si>
    <t>F. REASONABLENESS ANALYSIS</t>
  </si>
  <si>
    <t xml:space="preserve">    1) Identify Benefited Analysis</t>
  </si>
  <si>
    <t xml:space="preserve">    2) Public Meeting and Survey</t>
  </si>
  <si>
    <t>H. ARCHITECTURAL HISTORY</t>
  </si>
  <si>
    <t>J. SECTION 106 AGREEMENT DOCUMENTS</t>
  </si>
  <si>
    <t>Portable Media</t>
  </si>
  <si>
    <t>Photogrammetrist</t>
  </si>
  <si>
    <t>Stereo Compiler</t>
  </si>
  <si>
    <t>Stereo</t>
  </si>
  <si>
    <t>vi) Mapping: Site Visits</t>
  </si>
  <si>
    <t>Single Engine with Lidar</t>
  </si>
  <si>
    <t>Twin Engine with Lidar</t>
  </si>
  <si>
    <t>Mobile Lidar</t>
  </si>
  <si>
    <t>Helicopter with Lidar</t>
  </si>
  <si>
    <t>Drone with Lidar</t>
  </si>
  <si>
    <t>Drone with Photo</t>
  </si>
  <si>
    <t>Cost / Hour</t>
  </si>
  <si>
    <t>Flight-Time</t>
  </si>
  <si>
    <t>Hour</t>
  </si>
  <si>
    <t>Aerial (Film Processing)</t>
  </si>
  <si>
    <t>i) Black &amp; White</t>
  </si>
  <si>
    <t>i) Color</t>
  </si>
  <si>
    <t>Cost / Print</t>
  </si>
  <si>
    <t>No. of Prints</t>
  </si>
  <si>
    <t>Contact Print</t>
  </si>
  <si>
    <t>viii) Mapping: Set &amp; Run Control</t>
  </si>
  <si>
    <t>Specialized</t>
  </si>
  <si>
    <t>ix) Surveying: Site Visits</t>
  </si>
  <si>
    <t>x) Surveying: Set &amp; Run H&amp;V Control (Conventionally)</t>
  </si>
  <si>
    <t>xi) Surveying: Set &amp; Run GPS H&amp;V Control</t>
  </si>
  <si>
    <t>xii) Surveying: Topo Data Collection</t>
  </si>
  <si>
    <t>ii)  Water Quality Analysis</t>
  </si>
  <si>
    <t>iii)  Wetland and Water Studies</t>
  </si>
  <si>
    <t>iv) Wetland and Stream Mitigation</t>
  </si>
  <si>
    <t>i) Site Visit</t>
  </si>
  <si>
    <t>ii) Public Involvement</t>
  </si>
  <si>
    <t>iii) Phase I ESA</t>
  </si>
  <si>
    <t>iv) Phase II ESA</t>
  </si>
  <si>
    <t>v) Phase III ESA</t>
  </si>
  <si>
    <t>vi} Progress &amp; Informal Meetings</t>
  </si>
  <si>
    <t>(D)</t>
  </si>
  <si>
    <t>i) Highway Traffic Impact Study Site Monitoring</t>
  </si>
  <si>
    <t>ii)  Public Meetings</t>
  </si>
  <si>
    <t>iii) Progress &amp; Informal Meetings</t>
  </si>
  <si>
    <t>(E)</t>
  </si>
  <si>
    <t>i) Geomorphology Survey</t>
  </si>
  <si>
    <t>ii) Phase I Archeology</t>
  </si>
  <si>
    <t>iii) Phase II Archeology</t>
  </si>
  <si>
    <t>iv) Phase III Archeology</t>
  </si>
  <si>
    <t>v) Architectural History</t>
  </si>
  <si>
    <t>vi) Remote Sensing</t>
  </si>
  <si>
    <t>vii) Cemetery</t>
  </si>
  <si>
    <t>viii) Tribal Coordination</t>
  </si>
  <si>
    <t>ix) Archaeological Mitigation</t>
  </si>
  <si>
    <t>Total Travel</t>
  </si>
  <si>
    <t>Total Surveying</t>
  </si>
  <si>
    <t>Sta. xx+xx</t>
  </si>
  <si>
    <t>B.  Additional Geotechnical Services</t>
  </si>
  <si>
    <t>C.  Geotechnical Investigation</t>
  </si>
  <si>
    <t>(1) Borings</t>
  </si>
  <si>
    <t xml:space="preserve">TOTAL DIRECT NONSALARY STRUCTURE CONCRETE CORING &amp; TESTING COST </t>
  </si>
  <si>
    <t>(2) Concrete Coring &amp; Testing</t>
  </si>
  <si>
    <t>xiii) Surveying: Field Stakeout Centerline &amp; Borings</t>
  </si>
  <si>
    <t>xiv) ROW</t>
  </si>
  <si>
    <t>OT%</t>
  </si>
  <si>
    <t>G. QA/QC</t>
  </si>
  <si>
    <t>K. QA/QC</t>
  </si>
  <si>
    <t xml:space="preserve">    1) Review</t>
  </si>
  <si>
    <t xml:space="preserve">    2) Revisions</t>
  </si>
  <si>
    <t xml:space="preserve">    3) Verifications</t>
  </si>
  <si>
    <t xml:space="preserve"> Est. Cost</t>
  </si>
  <si>
    <t>INSTRUCTIONS FOR COMPLETING THE PROFESSIONAL SERVICES PRE-AWARD FEE PROPOSAL WORKSHEETS</t>
  </si>
  <si>
    <t xml:space="preserve">GENERAL </t>
  </si>
  <si>
    <t xml:space="preserve">Input cells are shaded in light yellow. </t>
  </si>
  <si>
    <t>Do not change or overwrite the cells with formulas in them. Only enter data into the light yellow shaded cells.</t>
  </si>
  <si>
    <t>Green shaded cells indicate final numbers and light blue shaded cells indicate information is pulled from another sheet.</t>
  </si>
  <si>
    <t>All wage rates are subject to verification.</t>
  </si>
  <si>
    <t>Proposal shall be printed single sided.</t>
  </si>
  <si>
    <t>COVER SHEET</t>
  </si>
  <si>
    <t>Input project name/number provided by the WVDOH.  Must match information provided by the Department.</t>
  </si>
  <si>
    <t>Input preparer's contact information including phone no. and email address.</t>
  </si>
  <si>
    <t>Project information from this sheet will translate to subsequent sheets so all information is prefilled.</t>
  </si>
  <si>
    <t>PROJECT INFORMATION SHEET</t>
  </si>
  <si>
    <t>Provide project specific data.</t>
  </si>
  <si>
    <t>FEE SUMMARY</t>
  </si>
  <si>
    <t>Must be approved by the Department.</t>
  </si>
  <si>
    <t>Input Approved Profit Percentage.</t>
  </si>
  <si>
    <t>Input the Facilities Cost of Capital Rate.</t>
  </si>
  <si>
    <t>Input Employee Information (ID No.) in Applicable Category.</t>
  </si>
  <si>
    <t>Percentages for each category shall equal 100%. This is the percentage of the work each employee is likely to perform during the course of the project.</t>
  </si>
  <si>
    <t>A responsible company official (generally the CFO or higher level executive) must certify that the payroll register denotes actual existing wage rates.</t>
  </si>
  <si>
    <t>OVERTIME CALCULATIONS</t>
  </si>
  <si>
    <t>Overtime Hours Calculation:</t>
  </si>
  <si>
    <t xml:space="preserve">To calculate the number of hours to report as Overtime, estimate how many regular hours of work are within the schedule that has been set.   Record the total task hours as regular hours.  </t>
  </si>
  <si>
    <t xml:space="preserve"> If regular working hours within the schedule are less than the hours required for the task, the difference between the two is the overtime hours that will be recorded and  charged at 1/2 the regular hourly rate.  </t>
  </si>
  <si>
    <t>For Example:</t>
  </si>
  <si>
    <t>Schedule duration is 8 weeks and 1 Eng Tech/CADD has been assigned to complete task.</t>
  </si>
  <si>
    <t>8 weeks = 320 hours (8 X 40 hours per week)</t>
  </si>
  <si>
    <t>Task requires 400 hours</t>
  </si>
  <si>
    <t>Record 400 hours regular time and 80 (400-320) hours of Overtime.  The 80 hours will only be charges at 1/2 the regular hourly rate.</t>
  </si>
  <si>
    <t xml:space="preserve">The following is an example of how overtime is calculated within the spreadsheet.  </t>
  </si>
  <si>
    <t>Premium Time Calculations</t>
  </si>
  <si>
    <t>Classification                            Hourly Rate           Hrs. Worked</t>
  </si>
  <si>
    <t xml:space="preserve">Cost                                       Classification             Premium Rate                  OT Hours                Total                                                                                                         </t>
  </si>
  <si>
    <t>Project Manager                       $78.00                                 8</t>
  </si>
  <si>
    <t>Eng Tech/CADD                         $37.33                             400</t>
  </si>
  <si>
    <t>$14,932.00                           Eng Tech/CADD                 $18.67                              80                   $1,493.60</t>
  </si>
  <si>
    <t>2 Man Survey Crew                 $74.25                              600</t>
  </si>
  <si>
    <r>
      <rPr>
        <u/>
        <sz val="11"/>
        <color theme="1"/>
        <rFont val="Calibri"/>
        <family val="2"/>
        <scheme val="minor"/>
      </rPr>
      <t>$44,550.00</t>
    </r>
    <r>
      <rPr>
        <sz val="11"/>
        <color theme="1"/>
        <rFont val="Calibri"/>
        <family val="2"/>
        <scheme val="minor"/>
      </rPr>
      <t xml:space="preserve">                             2 Man Survey                   $37.13                            280                </t>
    </r>
    <r>
      <rPr>
        <u/>
        <sz val="11"/>
        <color theme="1"/>
        <rFont val="Calibri"/>
        <family val="2"/>
        <scheme val="minor"/>
      </rPr>
      <t xml:space="preserve"> $10,396.40</t>
    </r>
  </si>
  <si>
    <t>$60,106.00                                                                                                                                            $11,890.00</t>
  </si>
  <si>
    <t>Labor Hours                                                                     $60,160.00</t>
  </si>
  <si>
    <t>Overhead  (150%)                                                         $90,159.00</t>
  </si>
  <si>
    <t>Premium Time                                                               $11,890.00</t>
  </si>
  <si>
    <r>
      <t xml:space="preserve">Profit (10%)                                                                  </t>
    </r>
    <r>
      <rPr>
        <u/>
        <sz val="11"/>
        <color theme="1"/>
        <rFont val="Calibri"/>
        <family val="2"/>
        <scheme val="minor"/>
      </rPr>
      <t xml:space="preserve">   $16,220.90</t>
    </r>
  </si>
  <si>
    <t xml:space="preserve">Profit can be applied to the premium time but overhead is not allowed.  </t>
  </si>
  <si>
    <t>Total                                                                                  $178,429.90</t>
  </si>
  <si>
    <t>LABOR CATEGORIES SHEETS</t>
  </si>
  <si>
    <t xml:space="preserve">Select the appropriate sheet to enter task assignments based on scope of work from the Department.  </t>
  </si>
  <si>
    <t>All Project Information, Rates, Overhead, etc. is prefilled.</t>
  </si>
  <si>
    <t>Input Hours for each task based on each job classification.</t>
  </si>
  <si>
    <t xml:space="preserve">Enter the total work hours corresponding to the job classification for each task as per scope of work from the Department.  </t>
  </si>
  <si>
    <t>GEOTECH SHEET</t>
  </si>
  <si>
    <t>NATURAL RESOURCES SHEET</t>
  </si>
  <si>
    <t>SPECIALIZED SERVICE SHEET</t>
  </si>
  <si>
    <t>To be used only at the direction of the Department.</t>
  </si>
  <si>
    <t>Also used for subcontractors.</t>
  </si>
  <si>
    <t>DIRECT COSTS</t>
  </si>
  <si>
    <t>Input travel to the project site.</t>
  </si>
  <si>
    <t>Full day meals can only be charged in conjunction with 2 overnight stays and is input per person.</t>
  </si>
  <si>
    <t xml:space="preserve">Travel day meals are the first and last day of travel and can only be charged with an overnight stay and is input per person. Charged at 75% of full day per diem. </t>
  </si>
  <si>
    <t>This is input per person.</t>
  </si>
  <si>
    <t>Input miscellaneous expenses.</t>
  </si>
  <si>
    <t>These costs apply to survey services only.</t>
  </si>
  <si>
    <t>FEE PROPOSAL ORGANIZATION</t>
  </si>
  <si>
    <t>            Cover Sheet (From WVDOH Approved Proposal Workbook)</t>
  </si>
  <si>
    <t>            Table of Contents</t>
  </si>
  <si>
    <t>            PMD (If Applicable)</t>
  </si>
  <si>
    <t>            Appendix Order</t>
  </si>
  <si>
    <t>                        Estimates for Sub-Contractors</t>
  </si>
  <si>
    <t>STRUCTURE #1</t>
  </si>
  <si>
    <t>STRUCTURE #2</t>
  </si>
  <si>
    <t>STRUCTURE #3</t>
  </si>
  <si>
    <t>Classification Descriptions:</t>
  </si>
  <si>
    <r>
      <t xml:space="preserve">Senior Project Manager – </t>
    </r>
    <r>
      <rPr>
        <sz val="10"/>
        <rFont val="Arial"/>
        <family val="2"/>
      </rPr>
      <t xml:space="preserve">An executive level employee that performs cursory reviews and acts as a resource for the project manager.  </t>
    </r>
  </si>
  <si>
    <r>
      <t xml:space="preserve">Project Manager – </t>
    </r>
    <r>
      <rPr>
        <sz val="10"/>
        <rFont val="Arial"/>
        <family val="2"/>
      </rPr>
      <t xml:space="preserve">Supervises the activities of the project team, subconsultants, and subcontractors so that there is a successful completion to the project.  Maintains communication with the client’s representatives throughout the project.  Monitors both budget and schedule, performs quality assurance functions prior to each submittal.  This individual is typically a registered professional, if applicable.  </t>
    </r>
  </si>
  <si>
    <r>
      <t xml:space="preserve">Administrative Assistant – </t>
    </r>
    <r>
      <rPr>
        <sz val="11"/>
        <color rgb="FF000000"/>
        <rFont val="Calibri"/>
        <family val="2"/>
        <scheme val="minor"/>
      </rPr>
      <t xml:space="preserve">Performs tasks of limited complexity involving clerical/secretarial support for </t>
    </r>
    <r>
      <rPr>
        <sz val="10"/>
        <rFont val="Arial"/>
        <family val="2"/>
      </rPr>
      <t xml:space="preserve">the Project Manager and project team.  These include but are not limited to general office duties such as answering phones, preparing correspondence and reports, scheduling and maintaining calendars of appointments, setting up meetings, making travel arrangement, taking meeting minutes, etc. This individual typically will have a high school education or technical certificate in their field.  </t>
    </r>
  </si>
  <si>
    <r>
      <t xml:space="preserve">Senior Engineer – </t>
    </r>
    <r>
      <rPr>
        <sz val="10"/>
        <rFont val="Arial"/>
        <family val="2"/>
      </rPr>
      <t>Supervises the activities of the Engineers/Designers involved in the project so that the project is completed in a timely manner, to the quality standards desired by the client, and within budget.  The Senior Engineer aids in determining major project design decisions, assigns duties, and monitors progress of the Engineers and Designers, performs and checks design computations, prepares sketches, constructions cost estimates and drafts specifications.  This individual typically will have a college degree and be registered in their field.  This would include senior level engineers from the following fields but not limited to:  Structural, Highway, Traffic and Geotechnical.</t>
    </r>
  </si>
  <si>
    <r>
      <t xml:space="preserve">Engineer – </t>
    </r>
    <r>
      <rPr>
        <sz val="10"/>
        <rFont val="Arial"/>
        <family val="2"/>
      </rPr>
      <t xml:space="preserve">Performs systematic, routine computations in accordance with codes and practices of the client, prepares drawings, and oversees activities of Designers.  The Engineer will refine sketches and develop construction documents.  This individual typically will have a college degree and be registered in their field.  </t>
    </r>
  </si>
  <si>
    <r>
      <t xml:space="preserve">Senior Designer – </t>
    </r>
    <r>
      <rPr>
        <sz val="10"/>
        <rFont val="Arial"/>
        <family val="2"/>
      </rPr>
      <t xml:space="preserve">Supervises the activities of Designers involved in the project.  Performs minor calculations and prepares drawings from information provided by the Senior Engineer or Engineer.  Needs little guidance in these areas.  Converses with Engineer and other subject matter experts to </t>
    </r>
    <r>
      <rPr>
        <sz val="11"/>
        <color rgb="FF000000"/>
        <rFont val="Calibri"/>
        <family val="2"/>
        <scheme val="minor"/>
      </rPr>
      <t>determine nature and type of required detailed working drawings and to interpret design concepts.   This individual typically will have a college degree or technical certificate in their field.  New graduate engineers are included in this category.</t>
    </r>
  </si>
  <si>
    <r>
      <t xml:space="preserve">Designer – </t>
    </r>
    <r>
      <rPr>
        <sz val="11"/>
        <color rgb="FF000000"/>
        <rFont val="Calibri"/>
        <family val="2"/>
        <scheme val="minor"/>
      </rPr>
      <t xml:space="preserve">Prepares final drawings from layouts prepared by Engineer or Senior Designer or from drawings, sketches and/or verbal instructions.  This individual will typically have a high school education or technical certificate in their field.  CADD Operators and GIS Specialist are included in this category.  </t>
    </r>
  </si>
  <si>
    <r>
      <t xml:space="preserve">Geologist – </t>
    </r>
    <r>
      <rPr>
        <sz val="10"/>
        <rFont val="Arial"/>
        <family val="2"/>
      </rPr>
      <t xml:space="preserve">Performs studies to identify the geological factors that could affect the location, design, construction, operation, and maintenance of engineering works.  Typical responsibilities include collecting, analyzing and interpreting geologic data, conducting field work to investigation geologic features, examination and logging of samples collected from test borings, preparation of test boring logs, and assist in preparation of geotechnical reports.  This individual typically will have a college degree in geology.  </t>
    </r>
  </si>
  <si>
    <r>
      <t xml:space="preserve">Geotech Technician – </t>
    </r>
    <r>
      <rPr>
        <sz val="10"/>
        <rFont val="Arial"/>
        <family val="2"/>
      </rPr>
      <t xml:space="preserve">Works under the supervision and direction of a Geotechnical Engineer to perform manual or technical tasks involving geotechnical investigations and earthwork inspections.  This individual typically has a high school education and technical certificates in their field.  This include geotechnical file inspector.  </t>
    </r>
  </si>
  <si>
    <r>
      <t xml:space="preserve">Senior Surveyor – </t>
    </r>
    <r>
      <rPr>
        <sz val="10"/>
        <rFont val="Arial"/>
        <family val="2"/>
      </rPr>
      <t>Professional licensed surveyor that oversees the collection of survey data in the field.  This individual supervises the field work of professional surveyors and survey crews for location and design surveys, including boundaries and topographic surveys.  Maintains final responsibility for the planning and direction of all aspects of the surveying operations.  Typically has a college degree and professional license.</t>
    </r>
  </si>
  <si>
    <r>
      <t xml:space="preserve">Surveyor – </t>
    </r>
    <r>
      <rPr>
        <sz val="10"/>
        <rFont val="Arial"/>
        <family val="2"/>
      </rPr>
      <t xml:space="preserve">Professional licensed surveyor that plans, directs and supervises the field work of a survey crews for location and design surveys, including boundaries and topographic surveys.  Oversees or conducts surveys of areas and provides data relevant to the feature being surveyed.  Typically has a college degree and/or professional license.  </t>
    </r>
  </si>
  <si>
    <r>
      <t xml:space="preserve">Survey Technician – </t>
    </r>
    <r>
      <rPr>
        <sz val="10"/>
        <rFont val="Arial"/>
        <family val="2"/>
      </rPr>
      <t xml:space="preserve">Works under the supervision and direction of the surveyor to perform manual or technical tasks of limited complexity involving moderate skills and techniques of survey and right of way research and questionnaires.  Performs fieldwork tasks related to boundaries, construction, and mapping requirement of survey projects. This individual typically has a high school education or technical certificate in their field.  </t>
    </r>
  </si>
  <si>
    <r>
      <t>Photogrammetrist</t>
    </r>
    <r>
      <rPr>
        <sz val="10"/>
        <rFont val="Arial"/>
        <family val="2"/>
      </rPr>
      <t xml:space="preserve"> –Works with aerial  photographs and LiDAR images to produce maps or scale drawings.</t>
    </r>
  </si>
  <si>
    <r>
      <t>Stereo Compiler</t>
    </r>
    <r>
      <rPr>
        <sz val="10"/>
        <rFont val="Arial"/>
        <family val="2"/>
      </rPr>
      <t xml:space="preserve">–Collects, measures and interprets geographic information in order to create and update maps .  Typically has a degree in cartography, geography, geomatics or surveying.  </t>
    </r>
  </si>
  <si>
    <r>
      <t>Archaeological Principal Investigator</t>
    </r>
    <r>
      <rPr>
        <sz val="10"/>
        <rFont val="Arial"/>
        <family val="2"/>
      </rPr>
      <t xml:space="preserve"> – Supervises the activities of the archaeologists involved on the project and is responsible for the technical quality of the research and reporting. Meets the Secretary of the Interior Standards per 36CFR Part 61.</t>
    </r>
  </si>
  <si>
    <r>
      <t>Senior Archaeologist</t>
    </r>
    <r>
      <rPr>
        <sz val="10"/>
        <rFont val="Arial"/>
        <family val="2"/>
      </rPr>
      <t xml:space="preserve"> – Under the direction of the Archaeological Principal Investigator, directs field and laboratory archaeological research in accordance with Section 106 of the National Historic Preservation Act. Will include field director, crew chief, senior field director, and laboratory manager or director.</t>
    </r>
  </si>
  <si>
    <r>
      <t>Archaeologist</t>
    </r>
    <r>
      <rPr>
        <sz val="10"/>
        <rFont val="Arial"/>
        <family val="2"/>
      </rPr>
      <t xml:space="preserve"> – Performs research, excavation, and laboratory analysis under the supervision of a senior archaeologist and Archaeological PI. Will include staff archaeologist, project archaeologist, research assistant, and laboratory associate.</t>
    </r>
  </si>
  <si>
    <r>
      <t xml:space="preserve">Geomorphologist </t>
    </r>
    <r>
      <rPr>
        <sz val="10"/>
        <rFont val="Arial"/>
        <family val="2"/>
      </rPr>
      <t>– qualified geomorphologist capable of assessing and documenting the ages and types of landforms and depositional processes within a project area.</t>
    </r>
  </si>
  <si>
    <r>
      <t>Species Qualified Surveyor</t>
    </r>
    <r>
      <rPr>
        <i/>
        <sz val="11"/>
        <color theme="1"/>
        <rFont val="Calibri"/>
        <family val="2"/>
        <scheme val="minor"/>
      </rPr>
      <t xml:space="preserve"> – </t>
    </r>
    <r>
      <rPr>
        <sz val="10"/>
        <rFont val="Arial"/>
        <family val="2"/>
      </rPr>
      <t>Environmental surveyor holding certifications from the managing agency to supervise the completion of floral or faunal surveys. Will design the survey protocol to meet agency guidelines and actively oversee the completion and reporting. Will include qualified botanist, malacologist, and holders of federal collection permits.</t>
    </r>
  </si>
  <si>
    <r>
      <t>Senior Environmental Scientist</t>
    </r>
    <r>
      <rPr>
        <sz val="10"/>
        <rFont val="Arial"/>
        <family val="2"/>
      </rPr>
      <t xml:space="preserve"> – Senior level environmental scientist with supervisory responsibility for the project. Responsible for the analysis and documentation of environmental issues and compliance for the project. Will include biologists, chemists, geologists, senior field director, and hydrologists.</t>
    </r>
  </si>
  <si>
    <r>
      <t>Environmental Scientist</t>
    </r>
    <r>
      <rPr>
        <sz val="10"/>
        <rFont val="Arial"/>
        <family val="2"/>
      </rPr>
      <t xml:space="preserve"> – Scientist completing the analysis, fieldwork, and documentation of environmental issues and compliance for the project under the direction of a senior environmental scientist. Will include biologists, chemists, geologists, hydrologists, and divers.</t>
    </r>
  </si>
  <si>
    <r>
      <t>Senior Structural Historian</t>
    </r>
    <r>
      <rPr>
        <sz val="10"/>
        <rFont val="Arial"/>
        <family val="2"/>
      </rPr>
      <t xml:space="preserve"> – Supervises the activities of the historians involved on the project and is responsible for the technical quality of the research and reporting. Meets the Secretary of the Interior Standards per 36CFR Part 61.  Will include senior field director.</t>
    </r>
  </si>
  <si>
    <r>
      <t>Structural Historian</t>
    </r>
    <r>
      <rPr>
        <sz val="10"/>
        <rFont val="Arial"/>
        <family val="2"/>
      </rPr>
      <t xml:space="preserve"> – Under the direction of the Senior Structural Historian, completes fieldwork and historic research in accordance with Section 106 of the National Historic Preservation Act.</t>
    </r>
  </si>
  <si>
    <r>
      <t>Historian</t>
    </r>
    <r>
      <rPr>
        <sz val="10"/>
        <rFont val="Arial"/>
        <family val="2"/>
      </rPr>
      <t xml:space="preserve"> – Researcher for historical data, will assist with report writing and documentation for the project.</t>
    </r>
  </si>
  <si>
    <r>
      <t>Environmental Specialist</t>
    </r>
    <r>
      <rPr>
        <sz val="10"/>
        <rFont val="Arial"/>
        <family val="2"/>
      </rPr>
      <t xml:space="preserve"> –This category will be used for any specialized researcher needed for project completion, may include geophysicist, forensic archaeologist/anthropologist, species experts, etc.</t>
    </r>
  </si>
  <si>
    <r>
      <t>Environmental Field Technician</t>
    </r>
    <r>
      <rPr>
        <sz val="10"/>
        <rFont val="Arial"/>
        <family val="2"/>
      </rPr>
      <t xml:space="preserve"> – Performs fieldwork and data analysis under immediate supervision. May be related to any environmental aspect of a project (biology, archaeology, history, air quality, etc.). Will include field technician, lab technician, and temporary staff.</t>
    </r>
  </si>
  <si>
    <t>QAQC</t>
  </si>
  <si>
    <t>Profit can be applied to the premium time but no overhead is allowed.</t>
  </si>
  <si>
    <r>
      <t xml:space="preserve">Traffic Engineer – </t>
    </r>
    <r>
      <rPr>
        <sz val="11"/>
        <rFont val="Calibri"/>
        <family val="2"/>
        <scheme val="minor"/>
      </rPr>
      <t>Performs  traffic and capacity analysis of existing and proposed roadways and intersections, including review of traffic data, in accordance with codes and practices of the client.  Develops required reports and recommendations for safety improvements based on the traffic data .  This individual is typically a registered professional.</t>
    </r>
  </si>
  <si>
    <t>Survey Technician</t>
  </si>
  <si>
    <t>i) Endangered Species Consultation/Endangered Species Coordination</t>
  </si>
  <si>
    <t>Technician</t>
  </si>
  <si>
    <t xml:space="preserve">Miscellaneous </t>
  </si>
  <si>
    <t>ii) Electric Generator</t>
  </si>
  <si>
    <t xml:space="preserve">         a) Floodplain Construction</t>
  </si>
  <si>
    <t xml:space="preserve">    3) Disproportionate Effects Evaluation</t>
  </si>
  <si>
    <t xml:space="preserve">    1) Local Officials</t>
  </si>
  <si>
    <t>D. Log, Tip &amp; Type Mtg.</t>
  </si>
  <si>
    <t>Phone</t>
  </si>
  <si>
    <t>Email</t>
  </si>
  <si>
    <t>Meals (Full Work Days):</t>
  </si>
  <si>
    <t>Meals (Travel Days):</t>
  </si>
  <si>
    <t xml:space="preserve">    1) Wetland Delineation &amp; Functional Assessments</t>
  </si>
  <si>
    <t>To Be Completed</t>
  </si>
  <si>
    <t>DIRECT NONSALARY COST</t>
  </si>
  <si>
    <t xml:space="preserve"> Equipment Rental (Type) or Other Items</t>
  </si>
  <si>
    <t>J. Utility Verification</t>
  </si>
  <si>
    <t>K. Preliminary Cost Estimate</t>
  </si>
  <si>
    <t xml:space="preserve">   1) Prepare and Submit Plans</t>
  </si>
  <si>
    <t xml:space="preserve">   1) Quantity Calculation</t>
  </si>
  <si>
    <t xml:space="preserve">   2) Cost Estimate</t>
  </si>
  <si>
    <t xml:space="preserve">    2) Preliminary Field Review Report</t>
  </si>
  <si>
    <t xml:space="preserve">    3) Progress Meetings</t>
  </si>
  <si>
    <t>B. Plan Preparation &amp; Submittal</t>
  </si>
  <si>
    <t xml:space="preserve">   3) Summary of Quantities</t>
  </si>
  <si>
    <t xml:space="preserve">     16) Public Involvement</t>
  </si>
  <si>
    <t xml:space="preserve">    2) Storm Sewer System</t>
  </si>
  <si>
    <t xml:space="preserve">    5) Major Drainage Calculations</t>
  </si>
  <si>
    <t xml:space="preserve">           a. Concrete Alternative</t>
  </si>
  <si>
    <t xml:space="preserve">           b. Steel Alternative</t>
  </si>
  <si>
    <t>G. NPDES</t>
  </si>
  <si>
    <t xml:space="preserve">       c) Cross Section View(s)</t>
  </si>
  <si>
    <t xml:space="preserve">      d) Method of Construction</t>
  </si>
  <si>
    <t>C. US Coast Guard Section 9 Bridge</t>
  </si>
  <si>
    <t xml:space="preserve">         b)  Miscellaneous Permit Documents</t>
  </si>
  <si>
    <t>D. Construction in a Floodway</t>
  </si>
  <si>
    <t xml:space="preserve">          g. Foundation Details</t>
  </si>
  <si>
    <t xml:space="preserve">          g. Reinforcing Steel Details</t>
  </si>
  <si>
    <t>(F)</t>
  </si>
  <si>
    <t>Specialized Services</t>
  </si>
  <si>
    <t xml:space="preserve">          c. Survey Utilities</t>
  </si>
  <si>
    <t xml:space="preserve">      a) Desktop Analysis</t>
  </si>
  <si>
    <t xml:space="preserve">      b) Field View</t>
  </si>
  <si>
    <t xml:space="preserve">      c) Impacts Analysis</t>
  </si>
  <si>
    <t xml:space="preserve">      e)  Compare Impacts</t>
  </si>
  <si>
    <t xml:space="preserve">      f)  Document Alternative Analysis</t>
  </si>
  <si>
    <t xml:space="preserve">      a) Background research</t>
  </si>
  <si>
    <t xml:space="preserve">      c) Delineate project area waters/wetlands</t>
  </si>
  <si>
    <t xml:space="preserve">      d)  Assess functions and values</t>
  </si>
  <si>
    <t xml:space="preserve">      e)  Prepare Report</t>
  </si>
  <si>
    <t xml:space="preserve">      f)  Jurisdictional Determination field view</t>
  </si>
  <si>
    <t xml:space="preserve">      a) Development</t>
  </si>
  <si>
    <t xml:space="preserve">      b) Document</t>
  </si>
  <si>
    <t xml:space="preserve">       a) Determination of Sampling Parameters</t>
  </si>
  <si>
    <t xml:space="preserve">    1)  Investigation &amp; Evaluation of Potential Mitigation Sites</t>
  </si>
  <si>
    <t>Environ.</t>
  </si>
  <si>
    <t>Assistant</t>
  </si>
  <si>
    <t>Species</t>
  </si>
  <si>
    <t>Qualified</t>
  </si>
  <si>
    <t>I. ENVIRONMENTAL JUSTICE</t>
  </si>
  <si>
    <t>J. ECONOMIC</t>
  </si>
  <si>
    <t>K. AIR QUALITY</t>
  </si>
  <si>
    <t>L. FLOODPLAIN</t>
  </si>
  <si>
    <t>M. WILD/SCENIC RIVERS</t>
  </si>
  <si>
    <t>N. NAVIGABLE WATERWAYS</t>
  </si>
  <si>
    <t>O. GROUNDWATER</t>
  </si>
  <si>
    <t>P. PARKS AND RECREATION FACILITIES [NON-SECTION 4(f)]</t>
  </si>
  <si>
    <t>Q. FORESTS &amp; WILDIFE MANAGEMENT AREAS</t>
  </si>
  <si>
    <t>R. WILDERNESS, NATURAL &amp; WILD AREAS</t>
  </si>
  <si>
    <t>S. NATIONAL HISTORIC LANDMARKS</t>
  </si>
  <si>
    <t>T. CUMULATIVE</t>
  </si>
  <si>
    <t>U. VISUAL</t>
  </si>
  <si>
    <t>V. SECTION 4(f)</t>
  </si>
  <si>
    <t>W. SECTION 6(f)</t>
  </si>
  <si>
    <t>X. PHASE I ESA</t>
  </si>
  <si>
    <t>Y. PHASE II ESA</t>
  </si>
  <si>
    <t>Z. PHASE III ESA</t>
  </si>
  <si>
    <t>AA. CATEGORICAL EXCULSION</t>
  </si>
  <si>
    <t>BB. ENVIRONMENTAL ASSESSMENT</t>
  </si>
  <si>
    <t>CC. FONSI</t>
  </si>
  <si>
    <t>DD. DRAFT EIS</t>
  </si>
  <si>
    <t>EE. FINAL EIS</t>
  </si>
  <si>
    <t>FF. ROD</t>
  </si>
  <si>
    <t>GG. RE-EVALUATION</t>
  </si>
  <si>
    <t>HH. ENVIRONMENTAL COMMITMENTS</t>
  </si>
  <si>
    <t>II. QA/QC</t>
  </si>
  <si>
    <t>This tab requires input for most everything, including, but not limited to, classifications used, wage rate of each classification, tasks and sub-tasks.</t>
  </si>
  <si>
    <t>Archaeol.</t>
  </si>
  <si>
    <t>Principal</t>
  </si>
  <si>
    <t>Invest.</t>
  </si>
  <si>
    <t>Arch-</t>
  </si>
  <si>
    <t>aeologist</t>
  </si>
  <si>
    <t>Structural</t>
  </si>
  <si>
    <t xml:space="preserve">    4) Final Analysis Incorporating</t>
  </si>
  <si>
    <t xml:space="preserve">        WVDOH/FHWA Comments</t>
  </si>
  <si>
    <t xml:space="preserve">    4) Description of Beneficial Effects</t>
  </si>
  <si>
    <t xml:space="preserve">        and Mitigation Measures</t>
  </si>
  <si>
    <t xml:space="preserve">    2) Identify Existing and Planned</t>
  </si>
  <si>
    <t xml:space="preserve">        Noise Sensitive Land Use</t>
  </si>
  <si>
    <t xml:space="preserve">    3) Cost of Construction</t>
  </si>
  <si>
    <t xml:space="preserve">        per Benefited Receptor</t>
  </si>
  <si>
    <t>Geo-</t>
  </si>
  <si>
    <t>morph-</t>
  </si>
  <si>
    <t>ologist</t>
  </si>
  <si>
    <t xml:space="preserve">    1) Preliminary Research</t>
  </si>
  <si>
    <t xml:space="preserve">    6) Agency Coordination &amp; Consulting Parties</t>
  </si>
  <si>
    <t xml:space="preserve">    3) Report and Recommendations</t>
  </si>
  <si>
    <t xml:space="preserve">    8) Agency Coordination &amp; Consulting Parties</t>
  </si>
  <si>
    <t xml:space="preserve">       a)  Establish Area of Potential Effect (APE)</t>
  </si>
  <si>
    <t xml:space="preserve">    1) Alternative/Creative Mitigation</t>
  </si>
  <si>
    <t xml:space="preserve">    4) Establish Area of Potential Effect (APE)</t>
  </si>
  <si>
    <t xml:space="preserve">    9) Determination of Eligibility Report</t>
  </si>
  <si>
    <t xml:space="preserve">   10) Determination of Effects Report</t>
  </si>
  <si>
    <t xml:space="preserve">    3) Reporting/Forms/Documents</t>
  </si>
  <si>
    <t xml:space="preserve">      d)  Tabulate Direct &amp; Indirect Impacts/Alternatives</t>
  </si>
  <si>
    <t xml:space="preserve">    4)Disinter/Re-Inter Processing &amp; Permitting</t>
  </si>
  <si>
    <t>E. THREATENED &amp; ENDANGERED SPECIES (FILL IN THE SPECIES)</t>
  </si>
  <si>
    <t xml:space="preserve">       a) Threatened &amp; Endangered Identification</t>
  </si>
  <si>
    <t>F. THREATENED &amp; ENDANGERED SPECIES (FILL IN THE SPECIES)</t>
  </si>
  <si>
    <t xml:space="preserve">    8) Historic Property Investigation Forms</t>
  </si>
  <si>
    <t xml:space="preserve">    1) Drafting Commitments &amp; Special Provisions</t>
  </si>
  <si>
    <t xml:space="preserve">    1) Court House Research</t>
  </si>
  <si>
    <t xml:space="preserve">        a. Property Ownership Research</t>
  </si>
  <si>
    <t xml:space="preserve">        b. Existing Right of Way</t>
  </si>
  <si>
    <t xml:space="preserve">       a. Complete Questionnaires</t>
  </si>
  <si>
    <t xml:space="preserve">       b. Right of Entry</t>
  </si>
  <si>
    <t xml:space="preserve">    1) Title Sheet  </t>
  </si>
  <si>
    <t xml:space="preserve">    5) Typical Section Sheet(s)</t>
  </si>
  <si>
    <t xml:space="preserve">    6) Plan &amp; Profile Sheet(s) </t>
  </si>
  <si>
    <t xml:space="preserve">    7) Geometric Layout Sheet(s)</t>
  </si>
  <si>
    <t xml:space="preserve">    9) Existing Cemetery Plat </t>
  </si>
  <si>
    <t xml:space="preserve">  10) Re-interment Index </t>
  </si>
  <si>
    <t>LUMP SUM FEE PROPOSAL</t>
  </si>
  <si>
    <t>COST PLUS FIXED FEE PROPOSAL</t>
  </si>
  <si>
    <t>Photo-</t>
  </si>
  <si>
    <t>Compiler</t>
  </si>
  <si>
    <t xml:space="preserve">       b. Mobilize &amp; Set Target Panels</t>
  </si>
  <si>
    <t xml:space="preserve">      a. Mobilize &amp; Coordinate Survey</t>
  </si>
  <si>
    <t xml:space="preserve">        b. Model Compilation</t>
  </si>
  <si>
    <t xml:space="preserve">      b. Run Horizontal &amp; Vertical</t>
  </si>
  <si>
    <t xml:space="preserve">          Survey Control</t>
  </si>
  <si>
    <t xml:space="preserve">            i.) Two Man Party</t>
  </si>
  <si>
    <t xml:space="preserve">           ii.) Three Man Party</t>
  </si>
  <si>
    <t xml:space="preserve">      2) GPS Horizontal &amp; Vertical Control</t>
  </si>
  <si>
    <t xml:space="preserve">           b. Field Locate Centerline</t>
  </si>
  <si>
    <t xml:space="preserve">           c. Field Locate Reference Points</t>
  </si>
  <si>
    <t xml:space="preserve">           d. Field Locate Benchmarks</t>
  </si>
  <si>
    <t xml:space="preserve">              Stakeout (100' Interval)</t>
  </si>
  <si>
    <t xml:space="preserve">    1) Design Study Report</t>
  </si>
  <si>
    <t xml:space="preserve">    d) Horizontal Geometric Design</t>
  </si>
  <si>
    <t>e)  Profile Geometric Design</t>
  </si>
  <si>
    <t>a)  Existing Right of Way</t>
  </si>
  <si>
    <t>1) Exhibit/handout preparation</t>
  </si>
  <si>
    <t>2) Public meeting attendance</t>
  </si>
  <si>
    <t>3) Final cost estimate</t>
  </si>
  <si>
    <t>4) Office Review comments/action taken</t>
  </si>
  <si>
    <t>5) Final submittal prep</t>
  </si>
  <si>
    <t>1) Subconsultants</t>
  </si>
  <si>
    <t>5) Progress meetings / Coordination calls</t>
  </si>
  <si>
    <t xml:space="preserve">         b)  Report Preparation</t>
  </si>
  <si>
    <t xml:space="preserve">    3)  Field Review Plans</t>
  </si>
  <si>
    <t xml:space="preserve">    3)  Office Review Plans</t>
  </si>
  <si>
    <t>4)  Field Review</t>
  </si>
  <si>
    <t xml:space="preserve">     1) Pre-Span Arrangement Site Visit</t>
  </si>
  <si>
    <t xml:space="preserve">           a. Profile of Existing Structure</t>
  </si>
  <si>
    <t>1) Final Report</t>
  </si>
  <si>
    <t>2) Final Plans</t>
  </si>
  <si>
    <t>2) Field Review Submission</t>
  </si>
  <si>
    <t>3) Office Review Submission</t>
  </si>
  <si>
    <t>4) Final Design Study Submission</t>
  </si>
  <si>
    <r>
      <t>C. Traffic Plans (</t>
    </r>
    <r>
      <rPr>
        <b/>
        <sz val="10"/>
        <color rgb="FFFF0000"/>
        <rFont val="Times New Roman"/>
        <family val="1"/>
      </rPr>
      <t>If not using Traffic Analysis Tab</t>
    </r>
    <r>
      <rPr>
        <b/>
        <sz val="10"/>
        <rFont val="Times New Roman"/>
        <family val="1"/>
      </rPr>
      <t>)</t>
    </r>
  </si>
  <si>
    <t xml:space="preserve">         c. Design Surface Modeling</t>
  </si>
  <si>
    <t>D. Horizontal Geometric Design</t>
  </si>
  <si>
    <t>F.  Cross Sections at 200' Intervals</t>
  </si>
  <si>
    <t xml:space="preserve">    1) Mainline at 200'        </t>
  </si>
  <si>
    <t xml:space="preserve">    2) Connector &amp; Side Roads at 200'</t>
  </si>
  <si>
    <t xml:space="preserve">    3) Interchanges at 200'</t>
  </si>
  <si>
    <t>H. Erosion &amp; Sediment Preliminary Design</t>
  </si>
  <si>
    <t>I. Plan Sheet Development &amp; Preparation</t>
  </si>
  <si>
    <t>L. Preliminary Field Review</t>
  </si>
  <si>
    <t xml:space="preserve">    4) VE Review Meeting / Report</t>
  </si>
  <si>
    <t xml:space="preserve">    5) Plan Submittal Preparation</t>
  </si>
  <si>
    <t xml:space="preserve">   2) Right of Way Questionnaires</t>
  </si>
  <si>
    <t>B. Plan Development Preparation</t>
  </si>
  <si>
    <t xml:space="preserve">    8) Preliminary Right of Way Takes </t>
  </si>
  <si>
    <t xml:space="preserve">    8) Cross Sections</t>
  </si>
  <si>
    <t xml:space="preserve">  11) Plan Submittal Preparation</t>
  </si>
  <si>
    <t xml:space="preserve">  13) Metes &amp; Bounds Descriptions</t>
  </si>
  <si>
    <t xml:space="preserve">  12) Final Right of Way Take Calculations</t>
  </si>
  <si>
    <t xml:space="preserve">      1) Horizontal and Vertical Control</t>
  </si>
  <si>
    <t xml:space="preserve">           a. Mobilize and Coordinate Survey</t>
  </si>
  <si>
    <t xml:space="preserve">           b. Set and Run Horizontal Control </t>
  </si>
  <si>
    <t xml:space="preserve">           c. Set and Run Vertical Control</t>
  </si>
  <si>
    <t xml:space="preserve">          a. Mobilize and Coordinate Survey</t>
  </si>
  <si>
    <t>gramm-</t>
  </si>
  <si>
    <t>etrist</t>
  </si>
  <si>
    <t xml:space="preserve">A. Soil  Plans and Profiles </t>
  </si>
  <si>
    <t>B. DTM Models (Design Surface Generation)</t>
  </si>
  <si>
    <t>K. Utility Relocation Plans</t>
  </si>
  <si>
    <t xml:space="preserve">    1) Finalized Relocation Plans</t>
  </si>
  <si>
    <t>N. Final Field Review</t>
  </si>
  <si>
    <t xml:space="preserve">     4) Preliminary Review Comments / Revisions</t>
  </si>
  <si>
    <t xml:space="preserve">     5) Plan Submittal Preparation</t>
  </si>
  <si>
    <r>
      <t xml:space="preserve">CONTRACT PLANS </t>
    </r>
    <r>
      <rPr>
        <b/>
        <i/>
        <sz val="10"/>
        <rFont val="Times New Roman"/>
        <family val="1"/>
      </rPr>
      <t>(Final Tracings-Roadway)</t>
    </r>
  </si>
  <si>
    <t xml:space="preserve">     3) Final Office Review Reports</t>
  </si>
  <si>
    <t>B. Utility Relocation Plans</t>
  </si>
  <si>
    <t xml:space="preserve">     6) RW1's and RW2's</t>
  </si>
  <si>
    <t xml:space="preserve">     4) Preliminary Field Review Plans</t>
  </si>
  <si>
    <t xml:space="preserve">     7) Final Field Review Plans</t>
  </si>
  <si>
    <t xml:space="preserve">     5) Span Arrangement Report / Plans</t>
  </si>
  <si>
    <t xml:space="preserve">     8) TS&amp;L Report / Plans</t>
  </si>
  <si>
    <t xml:space="preserve">     11) Final Office Review Plans</t>
  </si>
  <si>
    <t xml:space="preserve">     12) Final Detail Structure Plans</t>
  </si>
  <si>
    <t xml:space="preserve">     13) PS&amp;E Submission</t>
  </si>
  <si>
    <t>A.  Boring and Contracting Administration</t>
  </si>
  <si>
    <t xml:space="preserve">     2) Contract Documents and Specifications</t>
  </si>
  <si>
    <t xml:space="preserve">     5)  Contract Administration (Geotech)</t>
  </si>
  <si>
    <t xml:space="preserve">     6)  Contract Administration (Boring)</t>
  </si>
  <si>
    <t xml:space="preserve">     1) Supervision and Meetings</t>
  </si>
  <si>
    <t xml:space="preserve">     2) Lpile Analysis</t>
  </si>
  <si>
    <t xml:space="preserve">     3) GRLWEAP Pile Analysis</t>
  </si>
  <si>
    <t xml:space="preserve">     4) Retaining Wall Analysis</t>
  </si>
  <si>
    <t xml:space="preserve">     5) Other</t>
  </si>
  <si>
    <t xml:space="preserve">     1)  Boring Inspection</t>
  </si>
  <si>
    <t xml:space="preserve">        a)  Laboratory Supervision</t>
  </si>
  <si>
    <t xml:space="preserve">        b)  Bridge Foundation Analyses</t>
  </si>
  <si>
    <t xml:space="preserve">        c)  Boring Logs</t>
  </si>
  <si>
    <t xml:space="preserve">        d)  Geotechnical Reports</t>
  </si>
  <si>
    <t xml:space="preserve">        e)  Cut Slope Design</t>
  </si>
  <si>
    <t xml:space="preserve">        f)  Slope Stability Analysis</t>
  </si>
  <si>
    <t xml:space="preserve">        g)  Settlement Analysis</t>
  </si>
  <si>
    <t xml:space="preserve">     2) Geotechnical Analysis and Report</t>
  </si>
  <si>
    <t>F. PRELIMINARY HYDRAULIC STUDY</t>
  </si>
  <si>
    <t>G. FINALIZED HYDRAULIC STUDY</t>
  </si>
  <si>
    <t>E. HYDROLOGY STUDY</t>
  </si>
  <si>
    <t xml:space="preserve">    4) Preliminary Report of Major Drainage</t>
  </si>
  <si>
    <t xml:space="preserve">       a)  Plan View(s) with Location Map</t>
  </si>
  <si>
    <t xml:space="preserve">      i) Permit Preparation and Submission</t>
  </si>
  <si>
    <r>
      <t xml:space="preserve">F. MS4 </t>
    </r>
    <r>
      <rPr>
        <b/>
        <sz val="10"/>
        <color rgb="FFFF0000"/>
        <rFont val="Times New Roman"/>
        <family val="1"/>
      </rPr>
      <t>(Time for work NPDES)</t>
    </r>
  </si>
  <si>
    <t xml:space="preserve">         c) Permit Preparation and Submission</t>
  </si>
  <si>
    <t xml:space="preserve">Structure # 1 @ </t>
  </si>
  <si>
    <r>
      <t xml:space="preserve">B. Substructure TS&amp;L </t>
    </r>
    <r>
      <rPr>
        <b/>
        <i/>
        <sz val="10"/>
        <rFont val="Times New Roman"/>
        <family val="1"/>
      </rPr>
      <t>(Bridge)</t>
    </r>
  </si>
  <si>
    <r>
      <t xml:space="preserve">A. Superstructure TS&amp;L </t>
    </r>
    <r>
      <rPr>
        <b/>
        <i/>
        <sz val="10"/>
        <rFont val="Times New Roman"/>
        <family val="1"/>
      </rPr>
      <t>(Bridge)</t>
    </r>
  </si>
  <si>
    <t xml:space="preserve">    ii. Lighting /Sign Support Details</t>
  </si>
  <si>
    <t xml:space="preserve">     2) Span  Arrangement Alternatives for</t>
  </si>
  <si>
    <t xml:space="preserve">     1) Foundation Types</t>
  </si>
  <si>
    <t xml:space="preserve">     2) Superstructure Design</t>
  </si>
  <si>
    <t xml:space="preserve">     3) Substructure Drawings</t>
  </si>
  <si>
    <t>C. Report Preparation and Submittal</t>
  </si>
  <si>
    <t xml:space="preserve">     8) Report Preparation</t>
  </si>
  <si>
    <t xml:space="preserve">     15) Plan Submittal Preparation</t>
  </si>
  <si>
    <t xml:space="preserve">     1) Log, Tip and Type Meeting</t>
  </si>
  <si>
    <t>E. TS&amp;L Review Meeting</t>
  </si>
  <si>
    <t xml:space="preserve">     1) TS&amp;L Review Meeting</t>
  </si>
  <si>
    <t xml:space="preserve">       n. Expansion Dam Details</t>
  </si>
  <si>
    <t xml:space="preserve">       o. Deck Drainage Details</t>
  </si>
  <si>
    <t xml:space="preserve">       p. Inspection Walkway Details</t>
  </si>
  <si>
    <t xml:space="preserve">       q. Truss Stress Sheet</t>
  </si>
  <si>
    <t xml:space="preserve">       s. Truss Cross Section</t>
  </si>
  <si>
    <t xml:space="preserve">       u. Truss Bracing Details</t>
  </si>
  <si>
    <t xml:space="preserve">       y. Post-Tensioning Details</t>
  </si>
  <si>
    <t xml:space="preserve">    cc. Deck Elevation Details</t>
  </si>
  <si>
    <t xml:space="preserve">    dd. Reinforcing Steel Details</t>
  </si>
  <si>
    <t xml:space="preserve">    jj. Stay-In-Place Form Details</t>
  </si>
  <si>
    <t xml:space="preserve">    ll. Borings</t>
  </si>
  <si>
    <t xml:space="preserve">  kk. Special Provision(s)</t>
  </si>
  <si>
    <t xml:space="preserve">  hh. Jacking Details</t>
  </si>
  <si>
    <t xml:space="preserve">  gg. Load Rating Plan Sheet </t>
  </si>
  <si>
    <t xml:space="preserve">     2) Plan Submittal Preparation</t>
  </si>
  <si>
    <t>F. Span Arrangement Field Review</t>
  </si>
  <si>
    <t>C. Substructure Investigation</t>
  </si>
  <si>
    <t xml:space="preserve">           a. Concrete Alternates</t>
  </si>
  <si>
    <t xml:space="preserve">           b. Steel Alternates</t>
  </si>
  <si>
    <t>C. Final Detail Bridge Plans Review</t>
  </si>
  <si>
    <t xml:space="preserve">     1) Final Detail Bridge Plans Review</t>
  </si>
  <si>
    <t xml:space="preserve">Structure # 2 @ </t>
  </si>
  <si>
    <t xml:space="preserve">Structure # 3 @ </t>
  </si>
  <si>
    <t xml:space="preserve">           b. Structural Design Alternatives</t>
  </si>
  <si>
    <r>
      <t xml:space="preserve">A. TS&amp;L Layouts </t>
    </r>
    <r>
      <rPr>
        <i/>
        <sz val="10"/>
        <rFont val="Times New Roman"/>
        <family val="1"/>
      </rPr>
      <t xml:space="preserve"> (Drainage Structures)</t>
    </r>
  </si>
  <si>
    <r>
      <t xml:space="preserve">B. Preliminary TS&amp;L Design </t>
    </r>
    <r>
      <rPr>
        <i/>
        <sz val="10"/>
        <rFont val="Times New Roman"/>
        <family val="1"/>
      </rPr>
      <t>(Drainage Structures)</t>
    </r>
  </si>
  <si>
    <t xml:space="preserve">     4) Log, Tip and Type Meeting</t>
  </si>
  <si>
    <t xml:space="preserve">           a.  Log, Tip and Type Meeting</t>
  </si>
  <si>
    <r>
      <t xml:space="preserve">C. Report Preparation &amp; Submission </t>
    </r>
    <r>
      <rPr>
        <i/>
        <sz val="10"/>
        <rFont val="Times New Roman"/>
        <family val="1"/>
      </rPr>
      <t>(Drainage Structures)</t>
    </r>
  </si>
  <si>
    <t xml:space="preserve">     1) Plan and Elevation Views</t>
  </si>
  <si>
    <t xml:space="preserve">     4) Report Preparation</t>
  </si>
  <si>
    <r>
      <t xml:space="preserve">A. TS&amp;L  Layout  </t>
    </r>
    <r>
      <rPr>
        <i/>
        <sz val="10"/>
        <rFont val="Times New Roman"/>
        <family val="1"/>
      </rPr>
      <t>(Retaining Wall Systems)</t>
    </r>
  </si>
  <si>
    <r>
      <t xml:space="preserve">C. Report Preparation &amp; Submission </t>
    </r>
    <r>
      <rPr>
        <i/>
        <sz val="10"/>
        <rFont val="Times New Roman"/>
        <family val="1"/>
      </rPr>
      <t>(Retaining Wall Systems)</t>
    </r>
  </si>
  <si>
    <t xml:space="preserve">     2) Structural Design Alternatives</t>
  </si>
  <si>
    <r>
      <t xml:space="preserve">A. Miscellaneous Structure Plans </t>
    </r>
    <r>
      <rPr>
        <i/>
        <sz val="10"/>
        <rFont val="Times New Roman"/>
        <family val="1"/>
      </rPr>
      <t>(Retaining Wall Systems)</t>
    </r>
  </si>
  <si>
    <r>
      <t xml:space="preserve">B. Miscellaneous Structure Plans </t>
    </r>
    <r>
      <rPr>
        <i/>
        <sz val="10"/>
        <rFont val="Times New Roman"/>
        <family val="1"/>
      </rPr>
      <t>(Drainage Structures)</t>
    </r>
  </si>
  <si>
    <t>C. Final Detail Plans Review</t>
  </si>
  <si>
    <t xml:space="preserve">     1) Final Detail Plans Review</t>
  </si>
  <si>
    <r>
      <t xml:space="preserve"> T S &amp; L </t>
    </r>
    <r>
      <rPr>
        <b/>
        <i/>
        <sz val="9"/>
        <rFont val="Times New Roman"/>
        <family val="1"/>
      </rPr>
      <t>( Miscellaneous Structures)</t>
    </r>
  </si>
  <si>
    <r>
      <t>CONTRACT PLANS</t>
    </r>
    <r>
      <rPr>
        <b/>
        <i/>
        <sz val="10"/>
        <rFont val="Times New Roman"/>
        <family val="1"/>
      </rPr>
      <t xml:space="preserve"> -</t>
    </r>
    <r>
      <rPr>
        <i/>
        <sz val="10"/>
        <rFont val="Times New Roman"/>
        <family val="1"/>
      </rPr>
      <t>(Miscellaneous Structures Final Tracings)</t>
    </r>
  </si>
  <si>
    <t>Persons</t>
  </si>
  <si>
    <t xml:space="preserve">  Boring &amp; Contracting Administration</t>
  </si>
  <si>
    <t>GEOTECHNICAL INVESTIGATIONS</t>
  </si>
  <si>
    <t>(A)   Moisture Content</t>
  </si>
  <si>
    <t>(B)   Natural Density and Moisture</t>
  </si>
  <si>
    <t>(C)   Atterberg Limits</t>
  </si>
  <si>
    <t>(D)  Sieve Analysis with No. 200 Wash</t>
  </si>
  <si>
    <t>(E)   Percent Finer than #200, Washed</t>
  </si>
  <si>
    <t>(F)   Specific Gravity</t>
  </si>
  <si>
    <t>(G)  Particle Size Analysis with Hydrometer</t>
  </si>
  <si>
    <t>(H)  pH Determination</t>
  </si>
  <si>
    <t>(I)   Standard Proctor Test</t>
  </si>
  <si>
    <t>(J)  Organic Content</t>
  </si>
  <si>
    <t>(K)  Sulfate</t>
  </si>
  <si>
    <t>(L)  Chloride</t>
  </si>
  <si>
    <t>(M) Direct Shear</t>
  </si>
  <si>
    <t>(N)  UU Triaxial Shear (Q Test)</t>
  </si>
  <si>
    <t>(O)  CU Triaxial Shear with Pore Pressure Measurements</t>
  </si>
  <si>
    <t>(Q)  Rock Core Compressive Strength</t>
  </si>
  <si>
    <t>(P)  Consolidation</t>
  </si>
  <si>
    <t>(R)  Slake Durability</t>
  </si>
  <si>
    <t>(S)  Sodium Sulfate Soundness</t>
  </si>
  <si>
    <t>TOTAL DIRECT NONSALARY COST - GEOTECHNICAL ANALYSIS</t>
  </si>
  <si>
    <t xml:space="preserve">SUPPLEMENTAL #  </t>
  </si>
  <si>
    <t>POST  DESIGN  SERVICES</t>
  </si>
  <si>
    <t>ENGINEERING  AGREEMENT</t>
  </si>
  <si>
    <t xml:space="preserve">    1) Maintenance Of Traffic</t>
  </si>
  <si>
    <t xml:space="preserve">    4) Traffic Capacity Analyses / Report</t>
  </si>
  <si>
    <t xml:space="preserve">    1) Maintenance Of Traffic (Conceptual Scheme)</t>
  </si>
  <si>
    <t xml:space="preserve">          d. Subsurface Utility Engineering (SUE)</t>
  </si>
  <si>
    <t xml:space="preserve">          e. Hydraulic Cross Sections</t>
  </si>
  <si>
    <t xml:space="preserve">          f. Property Survey Ties</t>
  </si>
  <si>
    <t xml:space="preserve">          g. Cross Section Major Drainage</t>
  </si>
  <si>
    <t xml:space="preserve">          h. Field Check Cross Sections</t>
  </si>
  <si>
    <t xml:space="preserve">          i. Structural Survey (Ext.)</t>
  </si>
  <si>
    <t xml:space="preserve">          j. Preliminary Centerline</t>
  </si>
  <si>
    <t xml:space="preserve">          k. Cemetery Plot Location(s)</t>
  </si>
  <si>
    <t xml:space="preserve">          l. Railroad Profile</t>
  </si>
  <si>
    <t xml:space="preserve">         n. Field Note Editing</t>
  </si>
  <si>
    <t xml:space="preserve">        m. Traffic Control</t>
  </si>
  <si>
    <t xml:space="preserve">        d.  Electric &amp; Telephone </t>
  </si>
  <si>
    <t xml:space="preserve">     3) Utility Coordination</t>
  </si>
  <si>
    <t>Cost</t>
  </si>
  <si>
    <t>Mapping &amp; Surveying Hrs.</t>
  </si>
  <si>
    <t>Engineering Hours</t>
  </si>
  <si>
    <t>Total Miscellaneous Structures</t>
  </si>
  <si>
    <t>Total Structure #1</t>
  </si>
  <si>
    <t>ADMINISTRATION</t>
  </si>
  <si>
    <t>TOTAL DIRECT NONSALARY COST - BORING AND CONTRACTING</t>
  </si>
  <si>
    <t>SERVICES</t>
  </si>
  <si>
    <t>TOTAL DIRECT NONSALARY COST - ADDITIONAL GEOTECHNICAL</t>
  </si>
  <si>
    <t>Total Geotechnical Investigation</t>
  </si>
  <si>
    <t>Boring and Contracting Administration</t>
  </si>
  <si>
    <t>Additional Geotechnical Services</t>
  </si>
  <si>
    <t>Total Additional Geotechnical Services</t>
  </si>
  <si>
    <t>Total Boring and Contracting Administration</t>
  </si>
  <si>
    <t>Environ-mental Hours</t>
  </si>
  <si>
    <t>Under Item C, include time for work typically required to develop a standard Geotechnical Investigation report.  These tasks include boring inspection, assigning lab testing, development of test boring logs, foundation analysis of bridge substructures, cut slope analysis and design, fill embankment analysis, settlement analysis, and development of preliminary and final Geotechnical Investigation reports.  Direct costs associated with this item should be included on Sheet 5 and include travel expenses, meals and lodging for site visits and boring inspection as well as all soil and rock laboratory tests necessary for the investigation.</t>
  </si>
  <si>
    <t>Sheet 6 of the Geotech Tab is used to estimate the costs associated with performing the test borings, concrete coring, and any required concrete testing.</t>
  </si>
  <si>
    <t>Under Item A, include estimated personnel time for test boring layout and work associated with putting together core boring documents, soliciting for bids, evaluation of bids, and boring contract administration.  Include direct costs for these tasks on Sheet 4.</t>
  </si>
  <si>
    <t>Under Item B, include time for services which is in excess of the work required to develop a typical Geotechnical Investigation report.  The excess work tasks typically include supervision, attendance of project review meetings, and performing special analyses such as GRLWEAP, LPILE, and retaining walls.  Include direct costs for these tasks on Sheet 4.</t>
  </si>
  <si>
    <t>Enter each employee under the job classification in which each will be performing work. In general, an employee should not be listed in multiple labor categories.  Use employee number, if applicable, if not, only use initials and not full name.</t>
  </si>
  <si>
    <t>Total Miscellaneous Items</t>
  </si>
  <si>
    <r>
      <t xml:space="preserve">B. Preliminary TS&amp;L Design </t>
    </r>
    <r>
      <rPr>
        <i/>
        <sz val="10"/>
        <rFont val="Times New Roman"/>
        <family val="1"/>
      </rPr>
      <t>(Retaining Wall Systems)</t>
    </r>
  </si>
  <si>
    <t>On Sheet 1, next to the 'Subtotal' or Cell H41, there is a check to make sure the hours from all the tabs are being tabulated into the Labor Summary Tab.  Mainly this can be a problem when using the SPECIALIZED SERVICE Tab because the hours do not automatically populate into the Labor Summary table.  Another example would be if there were more than three structures and the extra structures were not added.</t>
  </si>
  <si>
    <t>Input submission date and if a revision, leave original date and add revision date(s) below.</t>
  </si>
  <si>
    <t>Data shall include the following:  Roadway ___ feet, Bridge ___ feet,  No. of Bridges, No. of Cores per Structure, No. of Cores on the Roadway, No. of Hydraulic Sections, Hydraulic Length ___miles.</t>
  </si>
  <si>
    <t>Note:  Sub-Contractors shall include AASHTO Certification Form if they do not have FAR Audit.  This is for company approved audits.</t>
  </si>
  <si>
    <t>Input Overhead Rate.</t>
  </si>
  <si>
    <t>Input Escalation Factor.</t>
  </si>
  <si>
    <t>Input Weighted Percentage for Each Employee.</t>
  </si>
  <si>
    <t>Input Certified Wage Rate for Each Employee.</t>
  </si>
  <si>
    <t>Sign the Certification With Effective Date.</t>
  </si>
  <si>
    <t>Select the Appropriate Work Sheet.</t>
  </si>
  <si>
    <t>Input the Species for individual species surveys.</t>
  </si>
  <si>
    <t>Submit 2 Hard copies along with an electronic copy (PDF) of entire package as shown in FEE PROPOSAL ORGANIZATION below and this spreadsheet.</t>
  </si>
  <si>
    <t>            Technical Narrative</t>
  </si>
  <si>
    <t>            WVDOH Approved Fee Proposal Workbook</t>
  </si>
  <si>
    <t>            WVDOH Audit Letter of Approval</t>
  </si>
  <si>
    <t>                        Final Approved Scope of Work Notes</t>
  </si>
  <si>
    <t>                        Sub-Consultant(s) Fee Proposal(s) (Same format as Prime Consultant including WVDOH Audit Letter of Approval)</t>
  </si>
  <si>
    <t>Each species included in the scope of work will have a separate T&amp;E Species task as directed by the Department.</t>
  </si>
  <si>
    <t>After the classifications used has been determined and input, the total hours then need to be referenced back to the Labor Summary Tab in order to be included in the total hours and cost on the Fee Summary.</t>
  </si>
  <si>
    <t>Traffic Control</t>
  </si>
  <si>
    <t>Hours</t>
  </si>
  <si>
    <t>Panel/Target Materials</t>
  </si>
  <si>
    <t>Police Escort</t>
  </si>
  <si>
    <t>Robot/Total Station</t>
  </si>
  <si>
    <t>Other Survey Equipment</t>
  </si>
  <si>
    <t>All tabs not used should be hidden so as to not clutter the proposal with unused blank sheets.</t>
  </si>
  <si>
    <t>If a tab is used, but not all the sheets are used within the tab, the unused sheets shall be removed once the fee proposal is in PDF.  Page numbering will then occur, via PDF editor, after all unused sheets have been removed.  Page numbering will be in the format of "Page 10 of 33" and shall be located in the bottom righthand corner of the pages.</t>
  </si>
  <si>
    <t>I hereby certify that the raw labor rates shown are current as of this date.</t>
  </si>
  <si>
    <t>H. THREATENED &amp; ENDANGERED SPECIES (FILL IN THE SPECIES)</t>
  </si>
  <si>
    <t>G. THREATENED &amp; ENDANGERED SPECIES (FILL IN THE SPECIES)</t>
  </si>
  <si>
    <t>I. THREATENED &amp; ENDANGERED SPECIES (FILL IN THE SPECIES)</t>
  </si>
  <si>
    <t>J. THREATENED &amp; ENDANGERED SPECIES (FILL IN THE SPECIES)</t>
  </si>
  <si>
    <t>Input number of full day meals.</t>
  </si>
  <si>
    <t>Input number of travel day(s).</t>
  </si>
  <si>
    <t>Input number of lodging night stays.</t>
  </si>
  <si>
    <t>SPECIFIC RATE OF PAY</t>
  </si>
  <si>
    <t xml:space="preserve">    4) Slope Review Visit</t>
  </si>
  <si>
    <t>Total Right of Way</t>
  </si>
  <si>
    <t>Total QA/QC</t>
  </si>
  <si>
    <t>Total Structure #2</t>
  </si>
  <si>
    <t>Total Structure #3</t>
  </si>
  <si>
    <t>Drainage Structure @ Sta. xx+xx and/or Retaining Wall @ Sta. xx+xx</t>
  </si>
  <si>
    <t>NOTE: THIS TAB IS ONLY TO BE UTILIZED WITH AUTHORIZATION</t>
  </si>
  <si>
    <t>Section 1.(F) on the DIRECT COST tab is for travel associated with any work on the SPECIALIZED SERVICE tab, but if there are other direct cost items (equipment, subcontractors, etc.) then these will need to go on the last sheet of the SPECIALIZED SERVICE tab.  If what is shown on the last sheet works for your direct costs, then use that, but if needed, any or all of the information can be altered.  Only thing that has to happen is for the total to end up in cell BK48.  This is the cell that the Fee Summary tab pulls from, so in order for the costs to be reflected on the Fee Summary, the total must go to cell BK48.</t>
  </si>
  <si>
    <t xml:space="preserve">    b)  Property mosaic (from tax maps)</t>
  </si>
  <si>
    <t>C. To Be Completed</t>
  </si>
  <si>
    <t xml:space="preserve">    1) Additional Tasks</t>
  </si>
  <si>
    <t>D.  Public Involvement</t>
  </si>
  <si>
    <t>E.  Final Submission</t>
  </si>
  <si>
    <t>F.  Project Administration</t>
  </si>
  <si>
    <t>1. To Be Completed (If a Professional Service, such as Maintenance of Traffic, Inspection Rigging, etc., is required, they can be shown here as for</t>
  </si>
  <si>
    <t>information only and should be removed from Cell BK48 so as to not have profit applied.)</t>
  </si>
  <si>
    <t xml:space="preserve">  12) Cross Sections </t>
  </si>
  <si>
    <t xml:space="preserve">    1) Title Sheet</t>
  </si>
  <si>
    <t xml:space="preserve">    2) Typical Sections</t>
  </si>
  <si>
    <t xml:space="preserve">    3) Mass Diagram</t>
  </si>
  <si>
    <t xml:space="preserve">    5) Maintenance Of Traffic (Conceptual ONLY)</t>
  </si>
  <si>
    <t xml:space="preserve">   9) Reference Points</t>
  </si>
  <si>
    <t xml:space="preserve"> 11) Maintenance of Traffic</t>
  </si>
  <si>
    <t xml:space="preserve"> 14) Interchange Contour</t>
  </si>
  <si>
    <t xml:space="preserve"> 18) Special Details</t>
  </si>
  <si>
    <t xml:space="preserve"> 25) Cross Sections </t>
  </si>
  <si>
    <t xml:space="preserve"> 16) Lighting Plans</t>
  </si>
  <si>
    <t xml:space="preserve"> 17) Signal Plans</t>
  </si>
  <si>
    <t xml:space="preserve"> 20) Ownership Index(es)</t>
  </si>
  <si>
    <t xml:space="preserve"> 21) Property Map(s)</t>
  </si>
  <si>
    <t xml:space="preserve">    6) Property Map(s) (Insert from R/W Plans)</t>
  </si>
  <si>
    <t xml:space="preserve">    7) Ownership Index(es) (Insert from R/W Plans)</t>
  </si>
  <si>
    <t xml:space="preserve">    8) Traffic Sketch Map(s)</t>
  </si>
  <si>
    <t xml:space="preserve"> 12) Traffic Sketch Map(s)</t>
  </si>
  <si>
    <t xml:space="preserve">         2.  Tabulation of design exceptions</t>
  </si>
  <si>
    <t xml:space="preserve"> 3.  Listing of advantages/disadvantages</t>
  </si>
  <si>
    <t xml:space="preserve">         4.  Access point analysis</t>
  </si>
  <si>
    <t xml:space="preserve">         5.  Alternatives matrix evaluation</t>
  </si>
  <si>
    <t xml:space="preserve"> 6.  Design criteria development/listing</t>
  </si>
  <si>
    <t xml:space="preserve">    1) Preliminary Field Review / Site Visit</t>
  </si>
  <si>
    <t xml:space="preserve">    2) Ownership Index(es)</t>
  </si>
  <si>
    <t xml:space="preserve">    3) Utility Index(es)</t>
  </si>
  <si>
    <t xml:space="preserve">    4) Property Map(s)</t>
  </si>
  <si>
    <t xml:space="preserve"> 10) Superelevation Diagram(s)</t>
  </si>
  <si>
    <t xml:space="preserve"> 13) Intersection Detail(s)</t>
  </si>
  <si>
    <t xml:space="preserve"> 16) Lighting Plans (Base Sheets Only)</t>
  </si>
  <si>
    <t xml:space="preserve"> 17) Signal Plans (Base Sheets Only)</t>
  </si>
  <si>
    <t xml:space="preserve"> 19) Soil Plan(s) &amp; Profile(s)</t>
  </si>
  <si>
    <t xml:space="preserve"> 22) Plan(s)</t>
  </si>
  <si>
    <t xml:space="preserve"> 23) Profile(s)</t>
  </si>
  <si>
    <t xml:space="preserve"> 24) Pipe Profile(s)</t>
  </si>
  <si>
    <t xml:space="preserve"> 15) Signing &amp; Pavement Marking Plan(s)</t>
  </si>
  <si>
    <t xml:space="preserve">   7) Interchange Geometric Layout(s)</t>
  </si>
  <si>
    <t xml:space="preserve">   8) Geometric Layout(s)</t>
  </si>
  <si>
    <t xml:space="preserve">    4) Interchange Geometric Layout(s)</t>
  </si>
  <si>
    <t xml:space="preserve">    9) Signing Plan(s) (Current Inventory)</t>
  </si>
  <si>
    <t xml:space="preserve">  10) Plan(s)</t>
  </si>
  <si>
    <t xml:space="preserve">  11) Profile(s)</t>
  </si>
  <si>
    <t xml:space="preserve"> 26) Relocation Plan(s)</t>
  </si>
  <si>
    <t xml:space="preserve">     4) Final Field Review Comments / Revisions</t>
  </si>
  <si>
    <t xml:space="preserve">   3) FOR Comments &amp; Revision / Roadway</t>
  </si>
  <si>
    <t xml:space="preserve">   3) FOR Comments &amp; Revision / Structure(s)</t>
  </si>
  <si>
    <t xml:space="preserve">   6) Final Construction Cost Estimate</t>
  </si>
  <si>
    <t xml:space="preserve">   5) Construction Contract Completion Schedule</t>
  </si>
  <si>
    <t xml:space="preserve">  1) Meeting and Field Review</t>
  </si>
  <si>
    <t xml:space="preserve">    a) Determine Tier 3 or Water Quality</t>
  </si>
  <si>
    <t xml:space="preserve">       Constraints</t>
  </si>
  <si>
    <t xml:space="preserve">    b) Pre-Application Meeting</t>
  </si>
  <si>
    <t xml:space="preserve">  2) Preliminary Design BMPs</t>
  </si>
  <si>
    <t xml:space="preserve">    a) Infiltration Testing for Stormwater BMPs</t>
  </si>
  <si>
    <t xml:space="preserve">    b) Required ROW for Stormwater Basins</t>
  </si>
  <si>
    <t xml:space="preserve">  3) Draft/Final Package</t>
  </si>
  <si>
    <t xml:space="preserve">    a) For Projects&gt;1 Acre&lt;3 Acres not Tier 3</t>
  </si>
  <si>
    <t xml:space="preserve">       Stream Watershed, Construction&lt;1 year</t>
  </si>
  <si>
    <t xml:space="preserve">       iii) Proposed Construction Schedule</t>
  </si>
  <si>
    <t xml:space="preserve">        ii) Project Description</t>
  </si>
  <si>
    <t xml:space="preserve">         i) Completed NPDES Permit NOI</t>
  </si>
  <si>
    <t xml:space="preserve">        iv) Project Location Map</t>
  </si>
  <si>
    <t xml:space="preserve">         v) Groundwater Protection Plan</t>
  </si>
  <si>
    <t xml:space="preserve">        vi) Stormwater Pollution Protection Plan</t>
  </si>
  <si>
    <t xml:space="preserve">       vii) Public Notice Sign</t>
  </si>
  <si>
    <t xml:space="preserve">    b) For Projects&gt;3 Acres</t>
  </si>
  <si>
    <t xml:space="preserve">       (or 1-3 Acres Lasting&gt;1 year)</t>
  </si>
  <si>
    <t xml:space="preserve">         i) Completed Site Registration</t>
  </si>
  <si>
    <t xml:space="preserve">            Application Form</t>
  </si>
  <si>
    <t xml:space="preserve">        ii) Project Location Map (Topo)</t>
  </si>
  <si>
    <t xml:space="preserve">       iii) Project Description</t>
  </si>
  <si>
    <t xml:space="preserve">        iv) Proposed Construction Schedule</t>
  </si>
  <si>
    <t xml:space="preserve">         v) Soils Report</t>
  </si>
  <si>
    <t xml:space="preserve">        vi) Public Notice Signed Statement</t>
  </si>
  <si>
    <t xml:space="preserve">      vii) Narrative Description of E&amp;S Controls</t>
  </si>
  <si>
    <t xml:space="preserve">      viii) Construction Sequence</t>
  </si>
  <si>
    <t xml:space="preserve">        ix) Detailed Plans of E&amp;S Controls</t>
  </si>
  <si>
    <t xml:space="preserve">         x) Detailed Plans of Final Conditions</t>
  </si>
  <si>
    <t xml:space="preserve">        xi) Pre-Construction and Post-Construction</t>
  </si>
  <si>
    <t xml:space="preserve">            Drainage Area Maps</t>
  </si>
  <si>
    <t xml:space="preserve">       xii) Pre-Construction and Post-Construction</t>
  </si>
  <si>
    <t xml:space="preserve">            Peak Rates with Calculations</t>
  </si>
  <si>
    <t xml:space="preserve">      xiii) Final SWPPP Narrative</t>
  </si>
  <si>
    <t xml:space="preserve">       xiv) Design of Final Stormwater BMPs</t>
  </si>
  <si>
    <t xml:space="preserve">        xv) Public Notice Signs</t>
  </si>
  <si>
    <t xml:space="preserve">  1) Review of Existing Data</t>
  </si>
  <si>
    <t xml:space="preserve">    a) Review of Existing Data</t>
  </si>
  <si>
    <t xml:space="preserve">    b) Review of Existing Reports</t>
  </si>
  <si>
    <t xml:space="preserve">  2) Inventory</t>
  </si>
  <si>
    <t xml:space="preserve">    a) Signals</t>
  </si>
  <si>
    <t xml:space="preserve">    b) Lighting</t>
  </si>
  <si>
    <t xml:space="preserve">    c) Signing</t>
  </si>
  <si>
    <t xml:space="preserve">  3) Additional Data Collection</t>
  </si>
  <si>
    <t xml:space="preserve">    a) Additional Data Collection</t>
  </si>
  <si>
    <t xml:space="preserve">    b) Field View</t>
  </si>
  <si>
    <t xml:space="preserve">    c) Summary of Collected Data</t>
  </si>
  <si>
    <t xml:space="preserve">  4) Traffic Analyses</t>
  </si>
  <si>
    <t xml:space="preserve">    a) Capacity and Queue Analysis</t>
  </si>
  <si>
    <t xml:space="preserve">    b) Turn Lane Warrant Analysis</t>
  </si>
  <si>
    <t xml:space="preserve">    c) Signal Warrant Analysis</t>
  </si>
  <si>
    <t xml:space="preserve">  5) Analysis Summary</t>
  </si>
  <si>
    <t xml:space="preserve">    b) Turn Lane Warrant and Signal Warrant</t>
  </si>
  <si>
    <t xml:space="preserve">         Analysis Summary</t>
  </si>
  <si>
    <t xml:space="preserve">  6) Report Preparation</t>
  </si>
  <si>
    <t xml:space="preserve">    a) Report Text </t>
  </si>
  <si>
    <t xml:space="preserve">    b) Tables and Figures</t>
  </si>
  <si>
    <t xml:space="preserve">    c) Recommendations -Tables and</t>
  </si>
  <si>
    <t xml:space="preserve">         Concept Figures</t>
  </si>
  <si>
    <t xml:space="preserve">  7) Signal Design</t>
  </si>
  <si>
    <t xml:space="preserve">    a) Signal Layout </t>
  </si>
  <si>
    <t xml:space="preserve">    b) ADA Layout</t>
  </si>
  <si>
    <t xml:space="preserve">  8) Traffic Analysis (Synchro)</t>
  </si>
  <si>
    <t xml:space="preserve">    a) Existing (20xx) Conditions</t>
  </si>
  <si>
    <t xml:space="preserve">    b) Year 20xx without Construction</t>
  </si>
  <si>
    <t xml:space="preserve">    c) Year 20xx Construction Phases x4</t>
  </si>
  <si>
    <t xml:space="preserve">    d) Year 20xx at Project Completion</t>
  </si>
  <si>
    <t xml:space="preserve">  9) Traffic Simulation (VISSIM)</t>
  </si>
  <si>
    <t xml:space="preserve">    a) Existing (20xx) Conditions &amp; Calibration</t>
  </si>
  <si>
    <t>vii) Mapping: Set Panels</t>
  </si>
  <si>
    <t xml:space="preserve">    1) Informal Consultation</t>
  </si>
  <si>
    <t xml:space="preserve">    2) Formal Consultation</t>
  </si>
  <si>
    <t>PREQUAL. AGREEMENT</t>
  </si>
  <si>
    <t xml:space="preserve">Federal Project (R/W):   </t>
  </si>
  <si>
    <t>Equipment/Item/Etc. - To Be Completed</t>
  </si>
  <si>
    <t>Unit</t>
  </si>
  <si>
    <t>Rate/Unit</t>
  </si>
  <si>
    <t>Total Proposal Hours (Prime + Subconsultants)</t>
  </si>
  <si>
    <t>2. Mapping Expenses:</t>
  </si>
  <si>
    <t>3. Surveying Expenses:</t>
  </si>
  <si>
    <t>Select the fee type from drop down menu - Lump Sum, Cost Plus Fixed Fee or Specific Rate of Pay.</t>
  </si>
  <si>
    <t>Select the type of proposal from drop down menu - Engineering Agreement, Supplemental # or Post Design Services.  If choosing Supplemental #, type in the appropriate number in the cell to the right.</t>
  </si>
  <si>
    <t>Input State Project Number, Federal Project Number (Engineering, R/W, and Construction) and County.  If no Federal numbers, enter N/A.</t>
  </si>
  <si>
    <t>Overhead rate is now capped at 170% maximum.  If approved Overhead is lower than 170%, use that, if higher, use 170%.</t>
  </si>
  <si>
    <t>4.  Miscellaneous Items - This is for anything that is not accounted for elsewhere.  These items will need proof as to the fact they are not included in your current overhead.  All the cells below are unlocked in order to add anything needed.  Table shown below can be broken up or altered however to fit what needs to be accounted for.  All the items need to be summed into Cell CK62 for inclusion in the Total Direct Nonsalary cost in Cell CK64.</t>
  </si>
  <si>
    <t>At the bottom of Sheet 1, where Subconsultants and their corresponding costs are input, a column was added to the right of the cost for input of the sub's total hours. These hours plus the Prime Consultant's hours are now added together to come up with the Total Proposal Hours.</t>
  </si>
  <si>
    <t>This includes roundtrip mileage and no. of anticipated trips.</t>
  </si>
  <si>
    <t>B. Stake Out</t>
  </si>
  <si>
    <t xml:space="preserve">      1) Stake out Core Borings</t>
  </si>
  <si>
    <t>J. Signing and Pavement Marking Plans</t>
  </si>
  <si>
    <t>H. Signal plans</t>
  </si>
  <si>
    <t xml:space="preserve">     1) Review Inspection report, coord. with dist.</t>
  </si>
  <si>
    <t xml:space="preserve">     5) Prepare report</t>
  </si>
  <si>
    <t>C. Substructure Analysis</t>
  </si>
  <si>
    <t xml:space="preserve">      1) Survey bridge elements and immediate area</t>
  </si>
  <si>
    <t xml:space="preserve">           b. Traffic Control</t>
  </si>
  <si>
    <t xml:space="preserve">           c. Convential survey of structure</t>
  </si>
  <si>
    <t xml:space="preserve">           d. Scan of bridge elements</t>
  </si>
  <si>
    <t xml:space="preserve">           e. Download and process survey</t>
  </si>
  <si>
    <t xml:space="preserve">D. Surveying </t>
  </si>
  <si>
    <t>E. Traffic</t>
  </si>
  <si>
    <t xml:space="preserve">     2) Construction MOT design</t>
  </si>
  <si>
    <t>Surveyor Technician</t>
  </si>
  <si>
    <t>STRUCTURE REHAB #1</t>
  </si>
  <si>
    <t>STRUCTURE REHAB#1</t>
  </si>
  <si>
    <t xml:space="preserve">     2) Prepare review MOT, coordination</t>
  </si>
  <si>
    <t xml:space="preserve">     3) Field review substructure units</t>
  </si>
  <si>
    <t xml:space="preserve">     4) Field review superstructure</t>
  </si>
  <si>
    <t>Units to Review</t>
  </si>
  <si>
    <t>Coring, Testing, etc</t>
  </si>
  <si>
    <t xml:space="preserve">TOTAL DIRECT NONSALARY COST  </t>
  </si>
  <si>
    <t>Direct Cost Item</t>
  </si>
  <si>
    <t>Name &amp; Number of Sheets</t>
  </si>
  <si>
    <t xml:space="preserve">     1) Superstructure Analysis/Design</t>
  </si>
  <si>
    <t xml:space="preserve">     1) Substructure Analysis/Design</t>
  </si>
  <si>
    <t>Description of Analysis/Design</t>
  </si>
  <si>
    <t xml:space="preserve">           a. Temporary Traffic Control Plan (TTC)</t>
  </si>
  <si>
    <t xml:space="preserve">           b. Public information  (PI) component</t>
  </si>
  <si>
    <t xml:space="preserve">           c. Traffic Operations (TO) component</t>
  </si>
  <si>
    <t xml:space="preserve">     1) Paint sampling</t>
  </si>
  <si>
    <t xml:space="preserve">     2) Adhesion testing</t>
  </si>
  <si>
    <t xml:space="preserve">     3) Investigate Paint Sstems</t>
  </si>
  <si>
    <t xml:space="preserve">     4) Prepare specifications</t>
  </si>
  <si>
    <t xml:space="preserve">     5) Prepare Report</t>
  </si>
  <si>
    <t>F. Coatings</t>
  </si>
  <si>
    <t>G. Final Detail Bridge Plans</t>
  </si>
  <si>
    <t>H. Final Detail Bridge Plans Review</t>
  </si>
  <si>
    <t>I. Final Cost Estimates</t>
  </si>
  <si>
    <t>POST DESIGN SERVICES</t>
  </si>
  <si>
    <t>A. SHOP DRAWINGS: MAJOR STRUCTURAL ITEMS</t>
  </si>
  <si>
    <t>B. Drilled Caisson Testing Services</t>
  </si>
  <si>
    <t xml:space="preserve">     11) TIP  Report</t>
  </si>
  <si>
    <t xml:space="preserve">   </t>
  </si>
  <si>
    <t xml:space="preserve">     1) Squid Testing</t>
  </si>
  <si>
    <t xml:space="preserve">     2) Shape Testing</t>
  </si>
  <si>
    <t xml:space="preserve">     3) CSL Testing</t>
  </si>
  <si>
    <t xml:space="preserve">     4) TIP  Testing</t>
  </si>
  <si>
    <t xml:space="preserve">     5) Travel for Squid/Shape Testing</t>
  </si>
  <si>
    <t xml:space="preserve">     6) Travel for CSL Testing</t>
  </si>
  <si>
    <t xml:space="preserve">     7) Travel for TIP Testing</t>
  </si>
  <si>
    <t xml:space="preserve">     8) Squid Report</t>
  </si>
  <si>
    <t xml:space="preserve">     9) Shape Report</t>
  </si>
  <si>
    <t xml:space="preserve">     10) CSL  Report</t>
  </si>
  <si>
    <t xml:space="preserve">     1) Review Drilled Shaft Installation Plan</t>
  </si>
  <si>
    <t>POST DESIGN SERVICES SHEET</t>
  </si>
  <si>
    <t>Also used for subcontractors performing drilled shaft tests and geotechnical subconsultants reviewing test results</t>
  </si>
  <si>
    <t>Section 1.(F) on the DIRECT COST tab is for travel associated with any work on the POST DESIGN SERVICES tab, but if there are other direct cost items (equipment, subcontractors, etc.) then these will need to go on the last sheet of the POST DESIGN SERVICES tab.  If what is shown on the last sheet works for your direct costs, then use that, but if needed, any or all of the information can be altered.  Only thing that has to happen is for the total to end up in cell BK48.  This is the cell that the Fee Summary tab pulls from, so in order for the costs to be reflected on the Fee Summary, the total must go to cell BK48.</t>
  </si>
  <si>
    <t xml:space="preserve"> C. Drilled Caisson Testing Review Services</t>
  </si>
  <si>
    <t>Project Information, Rates, Overhead, etc. is prefilled.</t>
  </si>
  <si>
    <t>AUTHORIZATION</t>
  </si>
  <si>
    <t>BY:</t>
  </si>
  <si>
    <t>DATE:</t>
  </si>
  <si>
    <t xml:space="preserve">     2) Review Preinstallation Boring Results</t>
  </si>
  <si>
    <t xml:space="preserve">     3) Review Squid Testing Results </t>
  </si>
  <si>
    <t xml:space="preserve">     4) Review Shape Testing Results </t>
  </si>
  <si>
    <t xml:space="preserve">    5) Review CSL Testing Results </t>
  </si>
  <si>
    <t xml:space="preserve">    6) Review TIP Testing Results </t>
  </si>
  <si>
    <t>Show the anticipated number of sheets for each item in parentheses</t>
  </si>
  <si>
    <t xml:space="preserve">Shop Drawing reviews are only to be performed for major structural items requiring Division approval in accordance with DD-102.  </t>
  </si>
  <si>
    <t>(G)</t>
  </si>
  <si>
    <t>Post Design Services</t>
  </si>
  <si>
    <t>Show mileage and per diem expenses on the DIRECT COST tab</t>
  </si>
  <si>
    <t># of sheets</t>
  </si>
  <si>
    <t xml:space="preserve">    1) Bridge Girders/Box Beams [non-standard] </t>
  </si>
  <si>
    <t xml:space="preserve">    2) Permanent Cross Frames </t>
  </si>
  <si>
    <t xml:space="preserve">    3) Diaphragms </t>
  </si>
  <si>
    <r>
      <t xml:space="preserve">    4) Bearings </t>
    </r>
    <r>
      <rPr>
        <i/>
        <sz val="9"/>
        <rFont val="Calibri"/>
        <family val="2"/>
      </rPr>
      <t>≥4 inches total thickness</t>
    </r>
    <r>
      <rPr>
        <i/>
        <sz val="9"/>
        <rFont val="Times New Roman"/>
        <family val="1"/>
      </rPr>
      <t xml:space="preserve"> </t>
    </r>
  </si>
  <si>
    <t xml:space="preserve">    5) Expansion Dams (no Strip Seals) </t>
  </si>
  <si>
    <t xml:space="preserve">    6) Precast Box Culverts (non-standard) </t>
  </si>
  <si>
    <t xml:space="preserve">    7) Lighting items </t>
  </si>
  <si>
    <t xml:space="preserve">    8) Signal items </t>
  </si>
  <si>
    <t xml:space="preserve">    9) Sign items </t>
  </si>
  <si>
    <t xml:space="preserve">    10) Traffic Control Plans </t>
  </si>
  <si>
    <r>
      <t xml:space="preserve">    11) MSE walls </t>
    </r>
    <r>
      <rPr>
        <sz val="9"/>
        <rFont val="Calibri"/>
        <family val="2"/>
      </rPr>
      <t>&gt;</t>
    </r>
    <r>
      <rPr>
        <i/>
        <sz val="9"/>
        <rFont val="Times New Roman"/>
        <family val="1"/>
      </rPr>
      <t xml:space="preserve"> 10 feet high </t>
    </r>
  </si>
  <si>
    <t xml:space="preserve">    12) Architectural items </t>
  </si>
  <si>
    <t xml:space="preserve">    13) Building facility items </t>
  </si>
  <si>
    <r>
      <t xml:space="preserve">    14) Pipes </t>
    </r>
    <r>
      <rPr>
        <sz val="9"/>
        <rFont val="Calibri"/>
        <family val="2"/>
      </rPr>
      <t>&gt;</t>
    </r>
    <r>
      <rPr>
        <i/>
        <sz val="9"/>
        <rFont val="Times New Roman"/>
        <family val="1"/>
      </rPr>
      <t xml:space="preserve">108 inches diameter </t>
    </r>
  </si>
  <si>
    <r>
      <t xml:space="preserve">    15) Manholes </t>
    </r>
    <r>
      <rPr>
        <sz val="9"/>
        <rFont val="Calibri"/>
        <family val="2"/>
      </rPr>
      <t>&gt;</t>
    </r>
    <r>
      <rPr>
        <i/>
        <sz val="9"/>
        <rFont val="Times New Roman"/>
        <family val="1"/>
      </rPr>
      <t xml:space="preserve">20 feet in depth </t>
    </r>
  </si>
  <si>
    <r>
      <t xml:space="preserve">    16) Inlets  </t>
    </r>
    <r>
      <rPr>
        <sz val="9"/>
        <rFont val="Calibri"/>
        <family val="2"/>
      </rPr>
      <t>&gt;</t>
    </r>
    <r>
      <rPr>
        <i/>
        <sz val="9"/>
        <rFont val="Times New Roman"/>
        <family val="1"/>
      </rPr>
      <t xml:space="preserve"> 20 feet in depth </t>
    </r>
  </si>
  <si>
    <r>
      <t xml:space="preserve">    17) Junction Boxes w/ </t>
    </r>
    <r>
      <rPr>
        <i/>
        <sz val="9"/>
        <rFont val="Calibri"/>
        <family val="2"/>
      </rPr>
      <t>&gt; 20 feet of cover</t>
    </r>
    <r>
      <rPr>
        <i/>
        <sz val="9"/>
        <rFont val="Times New Roman"/>
        <family val="1"/>
      </rPr>
      <t xml:space="preserve"> </t>
    </r>
  </si>
  <si>
    <r>
      <t xml:space="preserve">    18) Junction Boxes </t>
    </r>
    <r>
      <rPr>
        <i/>
        <sz val="9"/>
        <rFont val="Calibri"/>
        <family val="2"/>
      </rPr>
      <t>&gt; 15 feet any dimension</t>
    </r>
    <r>
      <rPr>
        <i/>
        <sz val="9"/>
        <rFont val="Times New Roman"/>
        <family val="1"/>
      </rPr>
      <t xml:space="preserve"> </t>
    </r>
  </si>
  <si>
    <t xml:space="preserve">    19) Other items indicated in Contract Documents </t>
  </si>
  <si>
    <t>Str 1  Rehab</t>
  </si>
  <si>
    <t>C. Rail Road Coordination</t>
  </si>
  <si>
    <t xml:space="preserve">    2) Railroad Right of Entry</t>
  </si>
  <si>
    <t xml:space="preserve">    3) Railroad Permits</t>
  </si>
  <si>
    <t xml:space="preserve">Subtotal </t>
  </si>
  <si>
    <t xml:space="preserve"> 10) Construction MOT design</t>
  </si>
  <si>
    <t xml:space="preserve">  9) Transportation Management Plan</t>
  </si>
  <si>
    <t xml:space="preserve">     1) Transportation Management Plan (TMP)</t>
  </si>
  <si>
    <t>D. Project Oversight/Coordination</t>
  </si>
  <si>
    <t>WVDOH FEE PROPOSAL 2.0</t>
  </si>
  <si>
    <t xml:space="preserve">    1) Railroad Val Maps</t>
  </si>
  <si>
    <t>Survey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</si>
</sst>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quot;#,##0.00_);[Red]\(&quot;$&quot;#,##0.00\)"/>
    <numFmt numFmtId="42" formatCode="_(&quot;$&quot;* #,##0_);_(&quot;$&quot;* \(#,##0\);_(&quot;$&quot;* &quot;-&quot;_);_(@_)"/>
    <numFmt numFmtId="44" formatCode="_(&quot;$&quot;* #,##0.00_);_(&quot;$&quot;* \(#,##0.00\);_(&quot;$&quot;* &quot;-&quot;??_);_(@_)"/>
    <numFmt numFmtId="164" formatCode="0.0"/>
    <numFmt numFmtId="165" formatCode="0.000"/>
    <numFmt numFmtId="166" formatCode="0.00000"/>
    <numFmt numFmtId="167" formatCode="0.0000"/>
    <numFmt numFmtId="168" formatCode="0.0%"/>
    <numFmt numFmtId="169" formatCode="_(&quot;$&quot;* #,##0.00_);_(&quot;$&quot;* \(#,##0.00\);_(&quot;$&quot;* &quot;-&quot;_);_(@_)"/>
    <numFmt numFmtId="170" formatCode="_(&quot;$&quot;* #,##0_);_(&quot;$&quot;* \(#,##0\);_(&quot;$&quot;* &quot;-&quot;??_);_(@_)"/>
    <numFmt numFmtId="171" formatCode="[$$-409]#,##0.00;[Red][$$-409]#,##0.00"/>
    <numFmt numFmtId="172" formatCode="0.000%"/>
    <numFmt numFmtId="173" formatCode="0.0000%"/>
    <numFmt numFmtId="174" formatCode="&quot;$&quot;\ \ #,##0.00_);\(&quot;$&quot;\ \ #,##0.00\)"/>
    <numFmt numFmtId="175" formatCode="&quot;$&quot;#,##0.00"/>
    <numFmt numFmtId="176" formatCode="&quot;$&quot;#,##0;[Red]&quot;$&quot;#,##0"/>
    <numFmt numFmtId="177" formatCode="[&lt;=9999999]###\-####;\(###\)\ ###\-####"/>
    <numFmt numFmtId="178" formatCode="[$-409]mmmm\ d\,\ yyyy;@"/>
    <numFmt numFmtId="179" formatCode="_(&quot;$&quot;* #,##0.000_);_(&quot;$&quot;* \(#,##0.000\);_(&quot;$&quot;* &quot;-&quot;???_);_(@_)"/>
    <numFmt numFmtId="180" formatCode="#,##0.0_);\(#,##0.0\)"/>
    <numFmt numFmtId="181" formatCode="_([$$-409]* #,##0.00_);_([$$-409]* \(#,##0.00\);_([$$-409]* &quot;-&quot;??_);_(@_)"/>
  </numFmts>
  <fonts count="1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sz val="9"/>
      <name val="Arial"/>
      <family val="2"/>
    </font>
    <font>
      <sz val="10"/>
      <name val="Times New Roman"/>
      <family val="1"/>
    </font>
    <font>
      <sz val="9"/>
      <name val="Times New Roman"/>
      <family val="1"/>
    </font>
    <font>
      <b/>
      <sz val="10"/>
      <name val="Times New Roman"/>
      <family val="1"/>
    </font>
    <font>
      <i/>
      <sz val="10"/>
      <name val="Times New Roman"/>
      <family val="1"/>
    </font>
    <font>
      <i/>
      <sz val="9"/>
      <name val="Times New Roman"/>
      <family val="1"/>
    </font>
    <font>
      <b/>
      <sz val="9"/>
      <name val="Times New Roman"/>
      <family val="1"/>
    </font>
    <font>
      <i/>
      <sz val="8.5"/>
      <name val="Times New Roman"/>
      <family val="1"/>
    </font>
    <font>
      <sz val="8.5"/>
      <name val="Times New Roman"/>
      <family val="1"/>
    </font>
    <font>
      <i/>
      <sz val="8"/>
      <name val="Times New Roman"/>
      <family val="1"/>
    </font>
    <font>
      <sz val="8"/>
      <name val="Times New Roman"/>
      <family val="1"/>
    </font>
    <font>
      <b/>
      <sz val="10"/>
      <name val="Times New Roman"/>
      <family val="1"/>
    </font>
    <font>
      <b/>
      <sz val="8"/>
      <name val="Times New Roman"/>
      <family val="1"/>
    </font>
    <font>
      <sz val="7"/>
      <name val="Times New Roman"/>
      <family val="1"/>
    </font>
    <font>
      <b/>
      <i/>
      <sz val="9"/>
      <name val="Times New Roman"/>
      <family val="1"/>
    </font>
    <font>
      <b/>
      <i/>
      <sz val="10"/>
      <name val="Times New Roman"/>
      <family val="1"/>
    </font>
    <font>
      <sz val="8"/>
      <name val="Arial"/>
      <family val="2"/>
    </font>
    <font>
      <b/>
      <sz val="16"/>
      <name val="Times New Roman"/>
      <family val="1"/>
    </font>
    <font>
      <i/>
      <sz val="12"/>
      <name val="Times New Roman"/>
      <family val="1"/>
    </font>
    <font>
      <i/>
      <sz val="11"/>
      <name val="Times New Roman"/>
      <family val="1"/>
    </font>
    <font>
      <i/>
      <sz val="12"/>
      <color indexed="12"/>
      <name val="Times New Roman"/>
      <family val="1"/>
    </font>
    <font>
      <i/>
      <sz val="10"/>
      <color indexed="10"/>
      <name val="Times New Roman"/>
      <family val="1"/>
    </font>
    <font>
      <sz val="9"/>
      <color indexed="10"/>
      <name val="Times New Roman"/>
      <family val="1"/>
    </font>
    <font>
      <sz val="8"/>
      <color indexed="12"/>
      <name val="Times New Roman"/>
      <family val="1"/>
    </font>
    <font>
      <sz val="10"/>
      <color indexed="10"/>
      <name val="Arial"/>
      <family val="2"/>
    </font>
    <font>
      <sz val="10"/>
      <color indexed="10"/>
      <name val="Times New Roman"/>
      <family val="1"/>
    </font>
    <font>
      <i/>
      <sz val="8"/>
      <color indexed="10"/>
      <name val="Times New Roman"/>
      <family val="1"/>
    </font>
    <font>
      <b/>
      <i/>
      <sz val="10"/>
      <color indexed="10"/>
      <name val="Times New Roman"/>
      <family val="1"/>
    </font>
    <font>
      <sz val="8"/>
      <color indexed="10"/>
      <name val="Times New Roman"/>
      <family val="1"/>
    </font>
    <font>
      <i/>
      <sz val="9"/>
      <color indexed="12"/>
      <name val="Times New Roman"/>
      <family val="1"/>
    </font>
    <font>
      <i/>
      <sz val="8"/>
      <name val="Arial"/>
      <family val="2"/>
    </font>
    <font>
      <i/>
      <sz val="8"/>
      <color indexed="12"/>
      <name val="Times New Roman"/>
      <family val="1"/>
    </font>
    <font>
      <b/>
      <i/>
      <sz val="8"/>
      <name val="Times New Roman"/>
      <family val="1"/>
    </font>
    <font>
      <b/>
      <i/>
      <sz val="12"/>
      <name val="Times New Roman"/>
      <family val="1"/>
    </font>
    <font>
      <b/>
      <sz val="11"/>
      <name val="Times New Roman"/>
      <family val="1"/>
    </font>
    <font>
      <b/>
      <i/>
      <sz val="8"/>
      <name val="Arial"/>
      <family val="2"/>
    </font>
    <font>
      <b/>
      <i/>
      <sz val="12"/>
      <color indexed="12"/>
      <name val="Times New Roman"/>
      <family val="1"/>
    </font>
    <font>
      <i/>
      <sz val="11"/>
      <color indexed="10"/>
      <name val="Times New Roman"/>
      <family val="1"/>
    </font>
    <font>
      <sz val="12"/>
      <name val="Times New Roman"/>
      <family val="1"/>
    </font>
    <font>
      <i/>
      <sz val="10"/>
      <color indexed="12"/>
      <name val="Times New Roman"/>
      <family val="1"/>
    </font>
    <font>
      <sz val="10"/>
      <color indexed="12"/>
      <name val="Arial"/>
      <family val="2"/>
    </font>
    <font>
      <sz val="8"/>
      <color indexed="12"/>
      <name val="Arial"/>
      <family val="2"/>
    </font>
    <font>
      <b/>
      <sz val="12"/>
      <color indexed="12"/>
      <name val="Times New Roman"/>
      <family val="1"/>
    </font>
    <font>
      <b/>
      <sz val="20"/>
      <color indexed="12"/>
      <name val="Times New Roman"/>
      <family val="1"/>
    </font>
    <font>
      <b/>
      <i/>
      <sz val="12"/>
      <color indexed="10"/>
      <name val="Times New Roman"/>
      <family val="1"/>
    </font>
    <font>
      <sz val="11"/>
      <name val="Times New Roman"/>
      <family val="1"/>
    </font>
    <font>
      <sz val="8"/>
      <color indexed="10"/>
      <name val="Arial"/>
      <family val="2"/>
    </font>
    <font>
      <i/>
      <sz val="11"/>
      <color indexed="12"/>
      <name val="Times New Roman"/>
      <family val="1"/>
    </font>
    <font>
      <i/>
      <sz val="10"/>
      <color indexed="14"/>
      <name val="Times New Roman"/>
      <family val="1"/>
    </font>
    <font>
      <sz val="8"/>
      <color indexed="14"/>
      <name val="Arial"/>
      <family val="2"/>
    </font>
    <font>
      <sz val="10"/>
      <color indexed="14"/>
      <name val="Arial"/>
      <family val="2"/>
    </font>
    <font>
      <b/>
      <i/>
      <sz val="10"/>
      <color indexed="58"/>
      <name val="Times New Roman"/>
      <family val="1"/>
    </font>
    <font>
      <b/>
      <i/>
      <sz val="9"/>
      <color indexed="14"/>
      <name val="Times New Roman"/>
      <family val="1"/>
    </font>
    <font>
      <sz val="10"/>
      <name val="Arial"/>
      <family val="2"/>
    </font>
    <font>
      <sz val="28"/>
      <name val="Times New Roman"/>
      <family val="1"/>
    </font>
    <font>
      <sz val="11"/>
      <name val="Calibri"/>
      <family val="2"/>
    </font>
    <font>
      <sz val="11"/>
      <color rgb="FF000000"/>
      <name val="Calibri"/>
      <family val="2"/>
    </font>
    <font>
      <sz val="7"/>
      <color rgb="FF000000"/>
      <name val="Times New Roman"/>
      <family val="1"/>
    </font>
    <font>
      <sz val="11"/>
      <name val="Calibri"/>
      <family val="2"/>
      <scheme val="minor"/>
    </font>
    <font>
      <sz val="11"/>
      <color rgb="FF2F5597"/>
      <name val="Calibri"/>
      <family val="2"/>
    </font>
    <font>
      <i/>
      <sz val="10"/>
      <color rgb="FFFF0000"/>
      <name val="Times New Roman"/>
      <family val="1"/>
    </font>
    <font>
      <b/>
      <i/>
      <sz val="14"/>
      <color rgb="FFFF0000"/>
      <name val="Arial"/>
      <family val="2"/>
    </font>
    <font>
      <sz val="10"/>
      <color rgb="FFFF0000"/>
      <name val="Times New Roman"/>
      <family val="1"/>
    </font>
    <font>
      <sz val="10"/>
      <color rgb="FFFF0000"/>
      <name val="Arial"/>
      <family val="2"/>
    </font>
    <font>
      <b/>
      <sz val="12"/>
      <name val="Times New Roman"/>
      <family val="1"/>
    </font>
    <font>
      <b/>
      <sz val="8"/>
      <name val="Arial"/>
      <family val="2"/>
    </font>
    <font>
      <i/>
      <sz val="8"/>
      <color indexed="8"/>
      <name val="Times New Roman"/>
      <family val="1"/>
    </font>
    <font>
      <b/>
      <i/>
      <sz val="10"/>
      <name val="Arial"/>
      <family val="2"/>
    </font>
    <font>
      <i/>
      <sz val="8"/>
      <color indexed="8"/>
      <name val="Arial"/>
      <family val="2"/>
    </font>
    <font>
      <b/>
      <i/>
      <sz val="9"/>
      <name val="Arial"/>
      <family val="2"/>
    </font>
    <font>
      <i/>
      <u/>
      <sz val="10"/>
      <name val="Arial"/>
      <family val="2"/>
    </font>
    <font>
      <sz val="8.5"/>
      <name val="Arial"/>
      <family val="2"/>
    </font>
    <font>
      <i/>
      <sz val="7"/>
      <name val="Arial"/>
      <family val="2"/>
    </font>
    <font>
      <sz val="8"/>
      <color rgb="FFFF0000"/>
      <name val="Arial"/>
      <family val="2"/>
    </font>
    <font>
      <b/>
      <sz val="11"/>
      <color theme="1"/>
      <name val="Calibri"/>
      <family val="2"/>
      <scheme val="minor"/>
    </font>
    <font>
      <b/>
      <sz val="18"/>
      <color theme="1"/>
      <name val="Calibri"/>
      <family val="2"/>
      <scheme val="minor"/>
    </font>
    <font>
      <sz val="18"/>
      <color theme="1"/>
      <name val="Calibri"/>
      <family val="2"/>
      <scheme val="minor"/>
    </font>
    <font>
      <u/>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8"/>
      <color theme="1"/>
      <name val="Times New Roman"/>
      <family val="1"/>
    </font>
    <font>
      <b/>
      <sz val="16"/>
      <color theme="1"/>
      <name val="Calibri"/>
      <family val="2"/>
      <scheme val="minor"/>
    </font>
    <font>
      <sz val="11"/>
      <color indexed="10"/>
      <name val="Times New Roman"/>
      <family val="1"/>
    </font>
    <font>
      <sz val="11"/>
      <color rgb="FFFF0000"/>
      <name val="Times New Roman"/>
      <family val="1"/>
    </font>
    <font>
      <b/>
      <i/>
      <sz val="11"/>
      <name val="Times New Roman"/>
      <family val="1"/>
    </font>
    <font>
      <b/>
      <sz val="11"/>
      <color indexed="12"/>
      <name val="Times New Roman"/>
      <family val="1"/>
    </font>
    <font>
      <b/>
      <u/>
      <sz val="11"/>
      <name val="Times New Roman"/>
      <family val="1"/>
    </font>
    <font>
      <b/>
      <i/>
      <sz val="11"/>
      <color indexed="12"/>
      <name val="Times New Roman"/>
      <family val="1"/>
    </font>
    <font>
      <sz val="11"/>
      <color indexed="12"/>
      <name val="Times New Roman"/>
      <family val="1"/>
    </font>
    <font>
      <b/>
      <i/>
      <sz val="11"/>
      <color indexed="10"/>
      <name val="Times New Roman"/>
      <family val="1"/>
    </font>
    <font>
      <b/>
      <i/>
      <sz val="10.5"/>
      <name val="Times New Roman"/>
      <family val="1"/>
    </font>
    <font>
      <i/>
      <sz val="7"/>
      <color indexed="12"/>
      <name val="Arial"/>
      <family val="2"/>
    </font>
    <font>
      <sz val="16"/>
      <name val="Times New Roman"/>
      <family val="1"/>
    </font>
    <font>
      <b/>
      <sz val="20"/>
      <name val="Times New Roman"/>
      <family val="1"/>
    </font>
    <font>
      <b/>
      <sz val="10"/>
      <color rgb="FFFF0000"/>
      <name val="Times New Roman"/>
      <family val="1"/>
    </font>
    <font>
      <sz val="8"/>
      <color theme="1"/>
      <name val="Calibri"/>
      <family val="2"/>
      <scheme val="minor"/>
    </font>
    <font>
      <sz val="8"/>
      <name val="Calibri"/>
      <family val="2"/>
      <scheme val="minor"/>
    </font>
    <font>
      <b/>
      <sz val="12"/>
      <color theme="1"/>
      <name val="Calibri"/>
      <family val="2"/>
      <scheme val="minor"/>
    </font>
    <font>
      <sz val="9"/>
      <name val="Calibri"/>
      <family val="2"/>
    </font>
    <font>
      <i/>
      <sz val="9"/>
      <name val="Calibri"/>
      <family val="2"/>
    </font>
    <font>
      <sz val="9"/>
      <color indexed="81"/>
      <name val="Tahoma"/>
      <family val="2"/>
    </font>
    <font>
      <sz val="11"/>
      <color rgb="FF006100"/>
      <name val="Calibri"/>
      <family val="2"/>
      <scheme val="minor"/>
    </font>
    <font>
      <sz val="8"/>
      <color rgb="FF006100"/>
      <name val="Times New Roman"/>
      <family val="1"/>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C6EFCE"/>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1">
    <xf numFmtId="0" fontId="0" fillId="0" borderId="0" applyProtection="0">
      <protection locked="0"/>
    </xf>
    <xf numFmtId="44" fontId="23" fillId="0" borderId="0"/>
    <xf numFmtId="9" fontId="23" fillId="0" borderId="0" applyFont="0" applyFill="0" applyBorder="0" applyAlignment="0" applyProtection="0"/>
    <xf numFmtId="0" fontId="20" fillId="0" borderId="0"/>
    <xf numFmtId="9" fontId="77" fillId="0" borderId="0" applyFont="0" applyFill="0" applyBorder="0" applyAlignment="0" applyProtection="0"/>
    <xf numFmtId="0" fontId="23" fillId="0" borderId="0" applyProtection="0">
      <protection locked="0"/>
    </xf>
    <xf numFmtId="0" fontId="19" fillId="0" borderId="0"/>
    <xf numFmtId="9" fontId="23" fillId="0" borderId="0" applyFont="0" applyFill="0" applyBorder="0" applyAlignment="0" applyProtection="0"/>
    <xf numFmtId="0" fontId="18"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5" fillId="0" borderId="0"/>
    <xf numFmtId="44" fontId="15" fillId="0" borderId="0" applyFont="0" applyFill="0" applyBorder="0" applyAlignment="0" applyProtection="0"/>
    <xf numFmtId="0" fontId="14" fillId="0" borderId="0"/>
    <xf numFmtId="0" fontId="13" fillId="0" borderId="0"/>
    <xf numFmtId="0" fontId="128" fillId="14" borderId="0" applyNumberFormat="0" applyBorder="0" applyAlignment="0" applyProtection="0"/>
  </cellStyleXfs>
  <cellXfs count="865">
    <xf numFmtId="0" fontId="0" fillId="0" borderId="0" xfId="0" applyProtection="1"/>
    <xf numFmtId="0" fontId="25" fillId="0" borderId="0" xfId="0" applyFont="1" applyProtection="1"/>
    <xf numFmtId="0" fontId="26" fillId="0" borderId="0" xfId="0" applyFont="1" applyProtection="1"/>
    <xf numFmtId="0" fontId="28" fillId="0" borderId="0" xfId="0" applyFont="1" applyProtection="1"/>
    <xf numFmtId="0" fontId="29" fillId="0" borderId="0" xfId="0" applyFont="1" applyProtection="1"/>
    <xf numFmtId="0" fontId="34" fillId="0" borderId="0" xfId="0" applyFont="1" applyProtection="1"/>
    <xf numFmtId="0" fontId="33" fillId="0" borderId="0" xfId="0" applyFont="1" applyProtection="1"/>
    <xf numFmtId="44" fontId="34" fillId="0" borderId="0" xfId="1" applyFont="1"/>
    <xf numFmtId="0" fontId="39" fillId="0" borderId="0" xfId="0" applyFont="1" applyProtection="1"/>
    <xf numFmtId="0" fontId="25" fillId="0" borderId="0" xfId="0" applyFont="1" applyAlignment="1" applyProtection="1">
      <alignment horizontal="center" vertical="center"/>
    </xf>
    <xf numFmtId="0" fontId="23" fillId="0" borderId="0" xfId="0" applyFont="1" applyProtection="1"/>
    <xf numFmtId="0" fontId="29" fillId="0" borderId="0" xfId="0" applyFont="1" applyAlignment="1" applyProtection="1">
      <alignment horizontal="left" vertical="center"/>
    </xf>
    <xf numFmtId="44" fontId="0" fillId="0" borderId="0" xfId="0" applyNumberFormat="1" applyProtection="1"/>
    <xf numFmtId="0" fontId="30" fillId="0" borderId="0" xfId="0" applyFont="1" applyAlignment="1" applyProtection="1">
      <alignment horizontal="left" vertical="center"/>
    </xf>
    <xf numFmtId="0" fontId="0" fillId="0" borderId="0" xfId="0" applyAlignment="1" applyProtection="1">
      <alignment horizontal="left" vertical="center"/>
    </xf>
    <xf numFmtId="0" fontId="27" fillId="0" borderId="0" xfId="0" applyFont="1" applyAlignment="1" applyProtection="1">
      <alignment horizontal="left" vertical="center"/>
    </xf>
    <xf numFmtId="0" fontId="25" fillId="0" borderId="0" xfId="0" applyFont="1" applyAlignment="1" applyProtection="1">
      <alignment horizontal="left" vertical="center"/>
    </xf>
    <xf numFmtId="0" fontId="34" fillId="0" borderId="0" xfId="0" applyFont="1" applyAlignment="1" applyProtection="1">
      <alignment horizontal="left" vertical="center"/>
    </xf>
    <xf numFmtId="0" fontId="47" fillId="0" borderId="0" xfId="0" applyFont="1" applyAlignment="1" applyProtection="1">
      <alignment horizontal="left" vertical="center"/>
    </xf>
    <xf numFmtId="0" fontId="39" fillId="0" borderId="0" xfId="0" applyFont="1" applyAlignment="1" applyProtection="1">
      <alignment horizontal="left" vertical="center"/>
    </xf>
    <xf numFmtId="0" fontId="52" fillId="0" borderId="0" xfId="0" applyFont="1" applyAlignment="1" applyProtection="1">
      <alignment horizontal="left" vertical="center"/>
    </xf>
    <xf numFmtId="0" fontId="26" fillId="0" borderId="0" xfId="0" applyFont="1" applyAlignment="1" applyProtection="1">
      <alignment horizontal="left" vertical="center"/>
    </xf>
    <xf numFmtId="0" fontId="32" fillId="0" borderId="0" xfId="0" applyFont="1" applyAlignment="1" applyProtection="1">
      <alignment horizontal="left" vertical="center"/>
    </xf>
    <xf numFmtId="0" fontId="31" fillId="0" borderId="0" xfId="0" applyFont="1" applyAlignment="1" applyProtection="1">
      <alignment horizontal="left" vertical="center"/>
    </xf>
    <xf numFmtId="0" fontId="28" fillId="0" borderId="0" xfId="0" applyFont="1" applyAlignment="1" applyProtection="1">
      <alignment horizontal="left" vertical="center"/>
    </xf>
    <xf numFmtId="0" fontId="36" fillId="0" borderId="0" xfId="0" applyFont="1" applyAlignment="1" applyProtection="1">
      <alignment horizontal="left" vertical="center"/>
    </xf>
    <xf numFmtId="0" fontId="22" fillId="0" borderId="0" xfId="0" applyFont="1" applyAlignment="1" applyProtection="1">
      <alignment horizontal="left" vertical="center"/>
    </xf>
    <xf numFmtId="2" fontId="26" fillId="0" borderId="0" xfId="0" applyNumberFormat="1" applyFont="1" applyAlignment="1" applyProtection="1">
      <alignment horizontal="left" vertical="center"/>
    </xf>
    <xf numFmtId="44" fontId="28" fillId="2" borderId="0" xfId="0" applyNumberFormat="1" applyFont="1" applyFill="1" applyAlignment="1" applyProtection="1">
      <alignment horizontal="center" vertical="center"/>
    </xf>
    <xf numFmtId="44" fontId="28" fillId="2" borderId="1" xfId="0" applyNumberFormat="1" applyFont="1" applyFill="1" applyBorder="1" applyAlignment="1" applyProtection="1">
      <alignment horizontal="center" vertical="center"/>
    </xf>
    <xf numFmtId="44" fontId="28" fillId="0" borderId="0" xfId="0" applyNumberFormat="1" applyFont="1" applyAlignment="1" applyProtection="1">
      <alignment horizontal="center" vertical="center"/>
    </xf>
    <xf numFmtId="44" fontId="39" fillId="2" borderId="0" xfId="0" applyNumberFormat="1" applyFont="1" applyFill="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0" xfId="0" applyAlignment="1" applyProtection="1">
      <alignment horizontal="right" vertical="center"/>
    </xf>
    <xf numFmtId="44" fontId="36" fillId="0" borderId="0" xfId="0" applyNumberFormat="1" applyFont="1" applyProtection="1"/>
    <xf numFmtId="44" fontId="36" fillId="0" borderId="0" xfId="1" applyFont="1"/>
    <xf numFmtId="0" fontId="36" fillId="3" borderId="4" xfId="0" applyFont="1" applyFill="1" applyBorder="1" applyAlignment="1" applyProtection="1">
      <alignment horizontal="center" vertical="center"/>
    </xf>
    <xf numFmtId="0" fontId="36" fillId="3" borderId="6" xfId="0" applyFont="1" applyFill="1" applyBorder="1" applyAlignment="1" applyProtection="1">
      <alignment horizontal="center" vertical="center"/>
    </xf>
    <xf numFmtId="0" fontId="30" fillId="0" borderId="0" xfId="0" applyFont="1" applyAlignment="1" applyProtection="1">
      <alignment horizontal="center" vertical="center"/>
    </xf>
    <xf numFmtId="0" fontId="39" fillId="0" borderId="0" xfId="0" applyFont="1" applyAlignment="1" applyProtection="1">
      <alignment horizontal="center" vertical="center"/>
    </xf>
    <xf numFmtId="0" fontId="36" fillId="3" borderId="9" xfId="0" applyFont="1" applyFill="1" applyBorder="1" applyAlignment="1" applyProtection="1">
      <alignment horizontal="center" vertical="center"/>
    </xf>
    <xf numFmtId="0" fontId="36" fillId="3" borderId="10" xfId="0" applyFont="1" applyFill="1" applyBorder="1" applyAlignment="1" applyProtection="1">
      <alignment horizontal="center" vertical="center"/>
    </xf>
    <xf numFmtId="0" fontId="36" fillId="3" borderId="11" xfId="0" applyFont="1" applyFill="1" applyBorder="1" applyAlignment="1" applyProtection="1">
      <alignment horizontal="center" vertical="center"/>
    </xf>
    <xf numFmtId="0" fontId="36" fillId="3" borderId="5" xfId="0" applyFont="1" applyFill="1" applyBorder="1" applyAlignment="1" applyProtection="1">
      <alignment horizontal="center" vertical="center"/>
    </xf>
    <xf numFmtId="0" fontId="36" fillId="3" borderId="12" xfId="0" applyFont="1" applyFill="1" applyBorder="1" applyAlignment="1" applyProtection="1">
      <alignment horizontal="center" vertical="center"/>
    </xf>
    <xf numFmtId="0" fontId="25" fillId="0" borderId="0" xfId="0" applyFont="1" applyAlignment="1" applyProtection="1">
      <alignment vertical="center"/>
    </xf>
    <xf numFmtId="0" fontId="0" fillId="0" borderId="0" xfId="0" applyAlignment="1" applyProtection="1">
      <alignment vertical="center"/>
    </xf>
    <xf numFmtId="0" fontId="27" fillId="0" borderId="0" xfId="0" applyFont="1" applyAlignment="1" applyProtection="1">
      <alignment vertical="center"/>
    </xf>
    <xf numFmtId="0" fontId="30" fillId="0" borderId="0" xfId="0" applyFont="1" applyAlignment="1" applyProtection="1">
      <alignment horizontal="centerContinuous" vertical="center"/>
    </xf>
    <xf numFmtId="0" fontId="34" fillId="0" borderId="0" xfId="0" applyFont="1" applyAlignment="1" applyProtection="1">
      <alignment horizontal="right" vertical="center"/>
    </xf>
    <xf numFmtId="0" fontId="36" fillId="0" borderId="0" xfId="0" applyFont="1" applyAlignment="1" applyProtection="1">
      <alignment horizontal="right" vertical="center"/>
    </xf>
    <xf numFmtId="0" fontId="36" fillId="0" borderId="0" xfId="0" applyFont="1" applyAlignment="1" applyProtection="1">
      <alignment vertical="center"/>
    </xf>
    <xf numFmtId="0" fontId="26" fillId="0" borderId="0" xfId="0" applyFont="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xf>
    <xf numFmtId="0" fontId="40" fillId="0" borderId="0" xfId="0" applyFont="1" applyAlignment="1" applyProtection="1">
      <alignment vertical="center"/>
    </xf>
    <xf numFmtId="0" fontId="39" fillId="0" borderId="0" xfId="0" applyFont="1" applyAlignment="1" applyProtection="1">
      <alignment vertical="center"/>
    </xf>
    <xf numFmtId="0" fontId="33" fillId="0" borderId="0" xfId="0" applyFont="1" applyAlignment="1" applyProtection="1">
      <alignment vertical="center"/>
    </xf>
    <xf numFmtId="0" fontId="28" fillId="0" borderId="0" xfId="0" applyFont="1" applyAlignment="1" applyProtection="1">
      <alignment vertical="center"/>
    </xf>
    <xf numFmtId="44" fontId="28" fillId="2" borderId="0" xfId="0" applyNumberFormat="1" applyFont="1" applyFill="1" applyAlignment="1" applyProtection="1">
      <alignment vertical="center"/>
    </xf>
    <xf numFmtId="0" fontId="22" fillId="0" borderId="0" xfId="0" applyFont="1" applyAlignment="1" applyProtection="1">
      <alignment vertical="center"/>
    </xf>
    <xf numFmtId="44" fontId="28" fillId="2" borderId="1" xfId="0" applyNumberFormat="1" applyFont="1" applyFill="1" applyBorder="1" applyAlignment="1" applyProtection="1">
      <alignment vertical="center"/>
    </xf>
    <xf numFmtId="0" fontId="40" fillId="0" borderId="0" xfId="0" applyFont="1" applyAlignment="1" applyProtection="1">
      <alignment horizontal="right" vertical="center"/>
    </xf>
    <xf numFmtId="44" fontId="33" fillId="2" borderId="0" xfId="0" applyNumberFormat="1" applyFont="1" applyFill="1" applyAlignment="1" applyProtection="1">
      <alignment vertical="center"/>
    </xf>
    <xf numFmtId="0" fontId="33" fillId="0" borderId="1" xfId="0" applyFont="1" applyBorder="1" applyAlignment="1" applyProtection="1">
      <alignment vertical="center"/>
    </xf>
    <xf numFmtId="0" fontId="40" fillId="0" borderId="1" xfId="0" applyFont="1" applyBorder="1" applyAlignment="1" applyProtection="1">
      <alignment vertical="center"/>
    </xf>
    <xf numFmtId="44" fontId="33" fillId="2" borderId="1" xfId="0" applyNumberFormat="1" applyFont="1" applyFill="1" applyBorder="1" applyAlignment="1" applyProtection="1">
      <alignment vertical="center"/>
    </xf>
    <xf numFmtId="44" fontId="33" fillId="0" borderId="0" xfId="0" applyNumberFormat="1" applyFont="1" applyAlignment="1" applyProtection="1">
      <alignment vertical="center"/>
    </xf>
    <xf numFmtId="44" fontId="33" fillId="2" borderId="3" xfId="0" applyNumberFormat="1" applyFont="1" applyFill="1" applyBorder="1" applyAlignment="1" applyProtection="1">
      <alignment vertical="center"/>
    </xf>
    <xf numFmtId="44" fontId="56" fillId="2" borderId="0" xfId="0" applyNumberFormat="1" applyFont="1" applyFill="1" applyAlignment="1" applyProtection="1">
      <alignment vertical="center"/>
    </xf>
    <xf numFmtId="44" fontId="39" fillId="0" borderId="0" xfId="0" applyNumberFormat="1" applyFont="1" applyAlignment="1" applyProtection="1">
      <alignment vertical="center"/>
    </xf>
    <xf numFmtId="0" fontId="33" fillId="0" borderId="0" xfId="0" applyFont="1" applyAlignment="1" applyProtection="1">
      <alignment horizontal="right" vertical="center"/>
    </xf>
    <xf numFmtId="0" fontId="28" fillId="0" borderId="0" xfId="0" applyFont="1" applyAlignment="1" applyProtection="1">
      <alignment horizontal="right" vertical="center"/>
    </xf>
    <xf numFmtId="0" fontId="34" fillId="0" borderId="0" xfId="0" applyFont="1" applyAlignment="1" applyProtection="1">
      <alignment horizontal="center" vertical="center"/>
    </xf>
    <xf numFmtId="0" fontId="34" fillId="0" borderId="1" xfId="0" applyFont="1" applyBorder="1" applyAlignment="1" applyProtection="1">
      <alignment horizontal="center" vertical="center"/>
    </xf>
    <xf numFmtId="0" fontId="45" fillId="0" borderId="0" xfId="0" applyFont="1" applyAlignment="1" applyProtection="1">
      <alignment horizontal="center" vertical="center"/>
    </xf>
    <xf numFmtId="0" fontId="26" fillId="0" borderId="0" xfId="0" applyFont="1" applyAlignment="1" applyProtection="1">
      <alignment horizontal="right" vertical="center"/>
    </xf>
    <xf numFmtId="0" fontId="50" fillId="0" borderId="0" xfId="0" applyFont="1" applyAlignment="1" applyProtection="1">
      <alignment vertical="center"/>
    </xf>
    <xf numFmtId="0" fontId="25" fillId="0" borderId="0" xfId="0" applyFont="1" applyAlignment="1" applyProtection="1">
      <alignment horizontal="right" vertical="center"/>
    </xf>
    <xf numFmtId="44" fontId="25" fillId="0" borderId="0" xfId="0" applyNumberFormat="1" applyFont="1" applyAlignment="1" applyProtection="1">
      <alignment vertical="center"/>
    </xf>
    <xf numFmtId="0" fontId="0" fillId="0" borderId="1" xfId="0" applyBorder="1" applyAlignment="1" applyProtection="1">
      <alignment vertical="center"/>
    </xf>
    <xf numFmtId="39" fontId="28" fillId="0" borderId="0" xfId="0" applyNumberFormat="1" applyFont="1" applyAlignment="1" applyProtection="1">
      <alignment horizontal="center" vertical="center"/>
    </xf>
    <xf numFmtId="0" fontId="33" fillId="0" borderId="0" xfId="0" applyFont="1" applyAlignment="1" applyProtection="1">
      <alignment horizontal="left" vertical="center"/>
    </xf>
    <xf numFmtId="0" fontId="0" fillId="0" borderId="3" xfId="0" applyBorder="1" applyAlignment="1" applyProtection="1">
      <alignment vertical="center"/>
    </xf>
    <xf numFmtId="0" fontId="29" fillId="0" borderId="0" xfId="0" applyFont="1" applyAlignment="1" applyProtection="1">
      <alignment horizontal="right" vertical="center"/>
    </xf>
    <xf numFmtId="0" fontId="47" fillId="0" borderId="0" xfId="0" applyFont="1" applyAlignment="1" applyProtection="1">
      <alignment horizontal="center" vertical="center"/>
    </xf>
    <xf numFmtId="0" fontId="27" fillId="0" borderId="0" xfId="0" applyFont="1" applyAlignment="1" applyProtection="1">
      <alignment horizontal="centerContinuous" vertical="center"/>
    </xf>
    <xf numFmtId="0" fontId="26" fillId="0" borderId="0" xfId="0" applyFont="1" applyAlignment="1" applyProtection="1">
      <alignment horizontal="centerContinuous" vertical="center"/>
    </xf>
    <xf numFmtId="0" fontId="46" fillId="0" borderId="0" xfId="0" applyFont="1" applyAlignment="1" applyProtection="1">
      <alignment horizontal="left" vertical="center"/>
    </xf>
    <xf numFmtId="0" fontId="34" fillId="0" borderId="0" xfId="0" applyFont="1" applyAlignment="1" applyProtection="1">
      <alignment vertical="center"/>
    </xf>
    <xf numFmtId="0" fontId="34" fillId="4" borderId="0" xfId="0" applyFont="1" applyFill="1" applyAlignment="1" applyProtection="1">
      <alignment vertical="center"/>
    </xf>
    <xf numFmtId="0" fontId="34" fillId="0" borderId="1" xfId="0" applyFont="1" applyBorder="1" applyAlignment="1" applyProtection="1">
      <alignment vertical="center"/>
    </xf>
    <xf numFmtId="44" fontId="34" fillId="2" borderId="1" xfId="1" applyFont="1" applyFill="1" applyBorder="1" applyAlignment="1">
      <alignment vertical="center"/>
    </xf>
    <xf numFmtId="0" fontId="33" fillId="4" borderId="0" xfId="0" applyFont="1" applyFill="1" applyAlignment="1" applyProtection="1">
      <alignment horizontal="left" vertical="center"/>
    </xf>
    <xf numFmtId="0" fontId="33" fillId="4" borderId="0" xfId="0" applyFont="1" applyFill="1" applyAlignment="1" applyProtection="1">
      <alignment vertical="center"/>
    </xf>
    <xf numFmtId="0" fontId="25" fillId="4" borderId="0" xfId="0" applyFont="1" applyFill="1" applyAlignment="1" applyProtection="1">
      <alignment vertical="center"/>
    </xf>
    <xf numFmtId="44" fontId="52" fillId="0" borderId="0" xfId="1" applyFont="1" applyAlignment="1">
      <alignment horizontal="center" vertical="center"/>
    </xf>
    <xf numFmtId="44" fontId="34" fillId="2" borderId="0" xfId="1" applyFont="1" applyFill="1" applyAlignment="1">
      <alignment vertical="center"/>
    </xf>
    <xf numFmtId="44" fontId="34" fillId="0" borderId="0" xfId="1" applyFont="1" applyAlignment="1">
      <alignment vertical="center"/>
    </xf>
    <xf numFmtId="1" fontId="34" fillId="0" borderId="0" xfId="0" applyNumberFormat="1" applyFont="1" applyAlignment="1" applyProtection="1">
      <alignment horizontal="center" vertical="center"/>
    </xf>
    <xf numFmtId="0" fontId="25" fillId="3" borderId="0" xfId="0" applyFont="1" applyFill="1" applyAlignment="1" applyProtection="1">
      <alignment vertical="center"/>
    </xf>
    <xf numFmtId="44" fontId="52" fillId="0" borderId="0" xfId="1" applyFont="1" applyAlignment="1">
      <alignment vertical="center"/>
    </xf>
    <xf numFmtId="0" fontId="33" fillId="0" borderId="1" xfId="0" applyFont="1" applyBorder="1" applyAlignment="1" applyProtection="1">
      <alignment horizontal="left" vertical="center"/>
    </xf>
    <xf numFmtId="0" fontId="26" fillId="0" borderId="0" xfId="0" applyFont="1" applyAlignment="1" applyProtection="1">
      <alignment horizontal="center" vertical="center"/>
    </xf>
    <xf numFmtId="0" fontId="34" fillId="0" borderId="15" xfId="0" applyFont="1" applyBorder="1" applyAlignment="1" applyProtection="1">
      <alignment vertical="center"/>
    </xf>
    <xf numFmtId="44" fontId="33" fillId="0" borderId="0" xfId="0" applyNumberFormat="1" applyFont="1" applyAlignment="1" applyProtection="1">
      <alignment horizontal="center" vertical="center"/>
    </xf>
    <xf numFmtId="0" fontId="34" fillId="0" borderId="3" xfId="0" applyFont="1" applyBorder="1" applyAlignment="1" applyProtection="1">
      <alignment horizontal="center" vertical="center"/>
    </xf>
    <xf numFmtId="0" fontId="28" fillId="0" borderId="0" xfId="0" applyFont="1" applyAlignment="1" applyProtection="1">
      <alignment horizontal="center" vertical="center"/>
    </xf>
    <xf numFmtId="44" fontId="34" fillId="0" borderId="0" xfId="0" applyNumberFormat="1" applyFont="1" applyAlignment="1" applyProtection="1">
      <alignment vertical="center"/>
    </xf>
    <xf numFmtId="42" fontId="34" fillId="2" borderId="0" xfId="1" applyNumberFormat="1" applyFont="1" applyFill="1" applyAlignment="1">
      <alignment vertical="center"/>
    </xf>
    <xf numFmtId="0" fontId="25" fillId="3" borderId="1" xfId="0" applyFont="1" applyFill="1" applyBorder="1" applyAlignment="1" applyProtection="1">
      <alignment vertical="center"/>
    </xf>
    <xf numFmtId="0" fontId="33" fillId="0" borderId="3" xfId="0" applyFont="1" applyBorder="1" applyAlignment="1" applyProtection="1">
      <alignment horizontal="left" vertical="center"/>
    </xf>
    <xf numFmtId="0" fontId="25" fillId="0" borderId="17" xfId="0" applyFont="1" applyBorder="1" applyAlignment="1" applyProtection="1">
      <alignment vertical="center"/>
    </xf>
    <xf numFmtId="42" fontId="34" fillId="2" borderId="3" xfId="1" applyNumberFormat="1" applyFont="1" applyFill="1" applyBorder="1" applyAlignment="1">
      <alignment vertical="center"/>
    </xf>
    <xf numFmtId="169" fontId="27" fillId="2" borderId="0" xfId="0" applyNumberFormat="1" applyFont="1" applyFill="1" applyAlignment="1" applyProtection="1">
      <alignment vertical="center"/>
    </xf>
    <xf numFmtId="0" fontId="34" fillId="0" borderId="18" xfId="0" applyFont="1" applyBorder="1" applyAlignment="1" applyProtection="1">
      <alignment horizontal="center" vertical="center"/>
    </xf>
    <xf numFmtId="42" fontId="34" fillId="2" borderId="1" xfId="1" applyNumberFormat="1" applyFont="1" applyFill="1" applyBorder="1" applyAlignment="1">
      <alignment vertical="center"/>
    </xf>
    <xf numFmtId="0" fontId="34" fillId="3" borderId="0" xfId="0" applyFont="1" applyFill="1" applyAlignment="1" applyProtection="1">
      <alignment horizontal="center" vertical="center"/>
    </xf>
    <xf numFmtId="0" fontId="48" fillId="0" borderId="0" xfId="0" applyFont="1" applyAlignment="1" applyProtection="1">
      <alignment vertical="center"/>
    </xf>
    <xf numFmtId="0" fontId="32" fillId="0" borderId="0" xfId="0" applyFont="1" applyAlignment="1" applyProtection="1">
      <alignment vertical="center"/>
    </xf>
    <xf numFmtId="0" fontId="34" fillId="3" borderId="0" xfId="0" applyFont="1" applyFill="1" applyAlignment="1" applyProtection="1">
      <alignment vertical="center"/>
    </xf>
    <xf numFmtId="164" fontId="39" fillId="2" borderId="8" xfId="0" applyNumberFormat="1" applyFont="1" applyFill="1" applyBorder="1" applyAlignment="1" applyProtection="1">
      <alignment horizontal="center" vertical="center"/>
    </xf>
    <xf numFmtId="44" fontId="34" fillId="2" borderId="0" xfId="1" applyFont="1" applyFill="1" applyAlignment="1">
      <alignment horizontal="center" vertical="center"/>
    </xf>
    <xf numFmtId="0" fontId="54" fillId="0" borderId="0" xfId="0" applyFont="1" applyAlignment="1" applyProtection="1">
      <alignment vertical="center"/>
    </xf>
    <xf numFmtId="44" fontId="40" fillId="0" borderId="0" xfId="0" applyNumberFormat="1" applyFont="1" applyAlignment="1" applyProtection="1">
      <alignment vertical="center"/>
    </xf>
    <xf numFmtId="1" fontId="0" fillId="0" borderId="0" xfId="0" applyNumberFormat="1" applyAlignment="1" applyProtection="1">
      <alignment vertical="center"/>
    </xf>
    <xf numFmtId="164" fontId="0" fillId="0" borderId="0" xfId="0" applyNumberFormat="1" applyAlignment="1" applyProtection="1">
      <alignment vertical="center"/>
    </xf>
    <xf numFmtId="0" fontId="24" fillId="0" borderId="0" xfId="0" applyFont="1" applyAlignment="1" applyProtection="1">
      <alignment vertical="center"/>
    </xf>
    <xf numFmtId="164" fontId="59" fillId="0" borderId="0" xfId="0" applyNumberFormat="1" applyFont="1" applyAlignment="1" applyProtection="1">
      <alignment horizontal="center" vertical="center"/>
    </xf>
    <xf numFmtId="0" fontId="61" fillId="0" borderId="0" xfId="0" applyFont="1" applyAlignment="1" applyProtection="1">
      <alignment horizontal="center" vertical="center"/>
    </xf>
    <xf numFmtId="44" fontId="38" fillId="0" borderId="0" xfId="0" applyNumberFormat="1" applyFont="1" applyAlignment="1" applyProtection="1">
      <alignment vertical="center"/>
    </xf>
    <xf numFmtId="44" fontId="38" fillId="2" borderId="0" xfId="0" applyNumberFormat="1" applyFont="1" applyFill="1" applyAlignment="1" applyProtection="1">
      <alignment vertical="center"/>
    </xf>
    <xf numFmtId="44" fontId="29" fillId="2" borderId="0" xfId="0" applyNumberFormat="1" applyFont="1" applyFill="1" applyAlignment="1" applyProtection="1">
      <alignment vertical="center"/>
    </xf>
    <xf numFmtId="44" fontId="29" fillId="2" borderId="1" xfId="0" applyNumberFormat="1" applyFont="1" applyFill="1" applyBorder="1" applyAlignment="1" applyProtection="1">
      <alignment vertical="center"/>
    </xf>
    <xf numFmtId="0" fontId="23" fillId="0" borderId="0" xfId="0" applyFont="1" applyAlignment="1" applyProtection="1">
      <alignment vertical="center"/>
    </xf>
    <xf numFmtId="9" fontId="26" fillId="0" borderId="0" xfId="2" applyFont="1" applyAlignment="1">
      <alignment vertical="center"/>
    </xf>
    <xf numFmtId="0" fontId="48" fillId="0" borderId="0" xfId="0" applyFont="1" applyProtection="1"/>
    <xf numFmtId="0" fontId="64" fillId="0" borderId="0" xfId="0" applyFont="1" applyAlignment="1" applyProtection="1">
      <alignment vertical="center"/>
    </xf>
    <xf numFmtId="0" fontId="65" fillId="0" borderId="0" xfId="0" applyFont="1" applyAlignment="1" applyProtection="1">
      <alignment vertical="center"/>
    </xf>
    <xf numFmtId="0" fontId="63" fillId="0" borderId="0" xfId="0" applyFont="1" applyAlignment="1" applyProtection="1">
      <alignment vertical="center"/>
    </xf>
    <xf numFmtId="1" fontId="0" fillId="0" borderId="0" xfId="0" applyNumberFormat="1" applyAlignment="1" applyProtection="1">
      <alignment horizontal="left" vertical="center"/>
    </xf>
    <xf numFmtId="0" fontId="34" fillId="0" borderId="2" xfId="0" applyFont="1" applyBorder="1" applyAlignment="1" applyProtection="1">
      <alignment horizontal="center" vertical="center"/>
    </xf>
    <xf numFmtId="0" fontId="49" fillId="0" borderId="0" xfId="0" applyFont="1" applyProtection="1"/>
    <xf numFmtId="0" fontId="45" fillId="0" borderId="0" xfId="0" applyFont="1" applyAlignment="1" applyProtection="1">
      <alignment horizontal="right"/>
    </xf>
    <xf numFmtId="0" fontId="50" fillId="0" borderId="0" xfId="0" applyFont="1" applyAlignment="1" applyProtection="1">
      <alignment horizontal="right"/>
    </xf>
    <xf numFmtId="0" fontId="50" fillId="0" borderId="0" xfId="0" applyFont="1" applyAlignment="1" applyProtection="1">
      <alignment horizontal="right" vertical="center"/>
    </xf>
    <xf numFmtId="0" fontId="70" fillId="0" borderId="0" xfId="0" applyFont="1" applyAlignment="1" applyProtection="1">
      <alignment vertical="center"/>
    </xf>
    <xf numFmtId="0" fontId="45" fillId="0" borderId="0" xfId="0" applyFont="1" applyAlignment="1" applyProtection="1">
      <alignment horizontal="right" vertical="center"/>
    </xf>
    <xf numFmtId="0" fontId="73" fillId="0" borderId="0" xfId="0" applyFont="1" applyAlignment="1" applyProtection="1">
      <alignment vertical="center"/>
    </xf>
    <xf numFmtId="0" fontId="74" fillId="0" borderId="0" xfId="0" applyFont="1" applyAlignment="1" applyProtection="1">
      <alignment vertical="center"/>
    </xf>
    <xf numFmtId="0" fontId="21" fillId="0" borderId="0" xfId="0" applyFont="1" applyAlignment="1" applyProtection="1">
      <alignment vertical="center"/>
    </xf>
    <xf numFmtId="0" fontId="76" fillId="0" borderId="0" xfId="0" applyFont="1" applyAlignment="1" applyProtection="1">
      <alignment vertical="center"/>
    </xf>
    <xf numFmtId="0" fontId="78" fillId="0" borderId="0" xfId="0" applyFont="1" applyAlignment="1" applyProtection="1">
      <alignment horizontal="left" vertical="center"/>
    </xf>
    <xf numFmtId="0" fontId="69" fillId="0" borderId="0" xfId="0" applyFont="1" applyAlignment="1" applyProtection="1">
      <alignment horizontal="left" vertical="center"/>
    </xf>
    <xf numFmtId="0" fontId="79" fillId="0" borderId="0" xfId="0" applyFont="1" applyAlignment="1" applyProtection="1">
      <alignment vertical="center"/>
    </xf>
    <xf numFmtId="2" fontId="51" fillId="0" borderId="0" xfId="0" applyNumberFormat="1" applyFont="1" applyAlignment="1" applyProtection="1">
      <alignment vertical="center"/>
    </xf>
    <xf numFmtId="0" fontId="39" fillId="0" borderId="0" xfId="0" applyFont="1" applyAlignment="1" applyProtection="1">
      <alignment horizontal="center" vertical="center" textRotation="90" wrapText="1"/>
    </xf>
    <xf numFmtId="1" fontId="39" fillId="0" borderId="0" xfId="0" applyNumberFormat="1" applyFont="1" applyAlignment="1" applyProtection="1">
      <alignment horizontal="center" vertical="center" textRotation="90" wrapText="1"/>
    </xf>
    <xf numFmtId="2" fontId="30" fillId="0" borderId="0" xfId="0" applyNumberFormat="1" applyFont="1" applyAlignment="1" applyProtection="1">
      <alignment vertical="center"/>
    </xf>
    <xf numFmtId="0" fontId="29" fillId="0" borderId="0" xfId="0" applyFont="1" applyAlignment="1" applyProtection="1">
      <alignment vertical="center" wrapText="1"/>
    </xf>
    <xf numFmtId="0" fontId="29" fillId="0" borderId="12" xfId="0" applyFont="1" applyBorder="1" applyAlignment="1" applyProtection="1">
      <alignment vertical="center" wrapText="1"/>
    </xf>
    <xf numFmtId="0" fontId="25" fillId="0" borderId="22" xfId="0" applyFont="1" applyBorder="1" applyAlignment="1" applyProtection="1">
      <alignment vertical="center"/>
    </xf>
    <xf numFmtId="44" fontId="39" fillId="2" borderId="22" xfId="0" applyNumberFormat="1" applyFont="1" applyFill="1" applyBorder="1" applyAlignment="1" applyProtection="1">
      <alignment vertical="center"/>
    </xf>
    <xf numFmtId="0" fontId="74" fillId="0" borderId="15" xfId="0" applyFont="1" applyBorder="1" applyAlignment="1" applyProtection="1">
      <alignment vertical="center"/>
    </xf>
    <xf numFmtId="44" fontId="28" fillId="2" borderId="15" xfId="0" applyNumberFormat="1" applyFont="1" applyFill="1" applyBorder="1" applyAlignment="1" applyProtection="1">
      <alignment vertical="center"/>
    </xf>
    <xf numFmtId="44" fontId="28" fillId="0" borderId="0" xfId="0" applyNumberFormat="1" applyFont="1" applyAlignment="1" applyProtection="1">
      <alignment vertical="center"/>
    </xf>
    <xf numFmtId="9" fontId="34" fillId="0" borderId="0" xfId="2" applyFont="1"/>
    <xf numFmtId="44" fontId="56" fillId="2" borderId="15" xfId="0" applyNumberFormat="1" applyFont="1" applyFill="1" applyBorder="1" applyAlignment="1" applyProtection="1">
      <alignment vertical="center"/>
    </xf>
    <xf numFmtId="0" fontId="23" fillId="0" borderId="0" xfId="0" applyFont="1" applyAlignment="1" applyProtection="1">
      <alignment horizontal="right" vertical="center"/>
    </xf>
    <xf numFmtId="0" fontId="84" fillId="0" borderId="0" xfId="0" applyFont="1" applyAlignment="1" applyProtection="1">
      <alignment horizontal="center" vertical="center"/>
    </xf>
    <xf numFmtId="0" fontId="36" fillId="0" borderId="0" xfId="0" applyFont="1" applyAlignment="1" applyProtection="1">
      <alignment horizontal="center" vertical="center"/>
    </xf>
    <xf numFmtId="2" fontId="26" fillId="0" borderId="0" xfId="0" applyNumberFormat="1" applyFont="1" applyAlignment="1" applyProtection="1">
      <alignment horizontal="center" vertical="center"/>
    </xf>
    <xf numFmtId="0" fontId="47" fillId="0" borderId="0" xfId="0" applyFont="1" applyAlignment="1">
      <alignment horizontal="center" vertical="center"/>
      <protection locked="0"/>
    </xf>
    <xf numFmtId="44" fontId="52" fillId="0" borderId="0" xfId="0" applyNumberFormat="1" applyFont="1" applyAlignment="1" applyProtection="1">
      <alignment horizontal="center" vertical="center"/>
    </xf>
    <xf numFmtId="0" fontId="25" fillId="0" borderId="16" xfId="0" applyFont="1" applyBorder="1" applyAlignment="1" applyProtection="1">
      <alignment vertical="center"/>
    </xf>
    <xf numFmtId="0" fontId="34" fillId="0" borderId="16" xfId="0" applyFont="1" applyBorder="1" applyAlignment="1" applyProtection="1">
      <alignment horizontal="left" vertical="center"/>
    </xf>
    <xf numFmtId="0" fontId="30" fillId="0" borderId="16" xfId="0" applyFont="1" applyBorder="1" applyAlignment="1" applyProtection="1">
      <alignment vertical="center"/>
    </xf>
    <xf numFmtId="0" fontId="0" fillId="0" borderId="16" xfId="0" applyBorder="1" applyAlignment="1" applyProtection="1">
      <alignment vertical="center"/>
    </xf>
    <xf numFmtId="8" fontId="27" fillId="2" borderId="16" xfId="0" applyNumberFormat="1" applyFont="1" applyFill="1" applyBorder="1" applyAlignment="1" applyProtection="1">
      <alignment vertical="center"/>
    </xf>
    <xf numFmtId="0" fontId="40" fillId="0" borderId="0" xfId="0" applyFont="1" applyAlignment="1" applyProtection="1">
      <alignment horizontal="center" vertical="center"/>
    </xf>
    <xf numFmtId="0" fontId="18" fillId="0" borderId="0" xfId="8"/>
    <xf numFmtId="44" fontId="30" fillId="0" borderId="0" xfId="0" applyNumberFormat="1" applyFont="1" applyAlignment="1" applyProtection="1">
      <alignment vertical="center"/>
    </xf>
    <xf numFmtId="44" fontId="36" fillId="0" borderId="0" xfId="0" applyNumberFormat="1" applyFont="1" applyAlignment="1" applyProtection="1">
      <alignment vertical="center"/>
    </xf>
    <xf numFmtId="44" fontId="27" fillId="0" borderId="0" xfId="1" applyFont="1" applyAlignment="1">
      <alignment vertical="center"/>
    </xf>
    <xf numFmtId="0" fontId="34" fillId="3" borderId="2" xfId="0" applyFont="1" applyFill="1" applyBorder="1" applyAlignment="1" applyProtection="1">
      <alignment horizontal="center" vertical="center"/>
    </xf>
    <xf numFmtId="0" fontId="26" fillId="0" borderId="2" xfId="0" applyFont="1" applyBorder="1" applyAlignment="1" applyProtection="1">
      <alignment horizontal="center" vertical="center"/>
    </xf>
    <xf numFmtId="9" fontId="34" fillId="0" borderId="15" xfId="0" applyNumberFormat="1" applyFont="1" applyBorder="1" applyAlignment="1" applyProtection="1">
      <alignment horizontal="center" vertical="center"/>
    </xf>
    <xf numFmtId="0" fontId="34" fillId="0" borderId="7" xfId="0" applyFont="1" applyBorder="1" applyAlignment="1">
      <alignment horizontal="center" vertical="center"/>
      <protection locked="0"/>
    </xf>
    <xf numFmtId="0" fontId="34" fillId="5" borderId="7" xfId="0" applyFont="1" applyFill="1" applyBorder="1" applyAlignment="1">
      <alignment horizontal="center" vertical="center"/>
      <protection locked="0"/>
    </xf>
    <xf numFmtId="0" fontId="36" fillId="0" borderId="2" xfId="0" applyFont="1" applyBorder="1" applyAlignment="1">
      <alignment horizontal="center" vertical="center"/>
      <protection locked="0"/>
    </xf>
    <xf numFmtId="9" fontId="26" fillId="0" borderId="15" xfId="0" applyNumberFormat="1" applyFont="1" applyBorder="1" applyAlignment="1" applyProtection="1">
      <alignment horizontal="center" vertical="center"/>
    </xf>
    <xf numFmtId="9" fontId="26" fillId="0" borderId="15" xfId="2" applyFont="1" applyBorder="1" applyAlignment="1">
      <alignment horizontal="center" vertical="center"/>
    </xf>
    <xf numFmtId="164" fontId="27" fillId="2" borderId="8" xfId="0" applyNumberFormat="1" applyFont="1" applyFill="1" applyBorder="1" applyAlignment="1" applyProtection="1">
      <alignment horizontal="center" vertical="center"/>
    </xf>
    <xf numFmtId="10" fontId="75" fillId="8" borderId="2" xfId="2" applyNumberFormat="1" applyFont="1" applyFill="1" applyBorder="1" applyAlignment="1">
      <alignment vertical="center"/>
    </xf>
    <xf numFmtId="9" fontId="75" fillId="8" borderId="2" xfId="0" applyNumberFormat="1" applyFont="1" applyFill="1" applyBorder="1" applyAlignment="1" applyProtection="1">
      <alignment vertical="center"/>
    </xf>
    <xf numFmtId="44" fontId="39" fillId="8" borderId="0" xfId="0" applyNumberFormat="1" applyFont="1" applyFill="1" applyAlignment="1" applyProtection="1">
      <alignment horizontal="center" vertical="center"/>
    </xf>
    <xf numFmtId="44" fontId="33" fillId="8" borderId="0" xfId="0" applyNumberFormat="1" applyFont="1" applyFill="1" applyAlignment="1" applyProtection="1">
      <alignment horizontal="center" vertical="center"/>
    </xf>
    <xf numFmtId="44" fontId="33" fillId="8" borderId="1" xfId="0" applyNumberFormat="1" applyFont="1" applyFill="1" applyBorder="1" applyAlignment="1" applyProtection="1">
      <alignment horizontal="center" vertical="center"/>
    </xf>
    <xf numFmtId="10" fontId="33" fillId="8" borderId="2" xfId="2" applyNumberFormat="1" applyFont="1" applyFill="1" applyBorder="1" applyAlignment="1">
      <alignment vertical="center"/>
    </xf>
    <xf numFmtId="9" fontId="33" fillId="8" borderId="2" xfId="0" applyNumberFormat="1" applyFont="1" applyFill="1" applyBorder="1" applyAlignment="1" applyProtection="1">
      <alignment vertical="center"/>
    </xf>
    <xf numFmtId="10" fontId="33" fillId="8" borderId="1" xfId="2" applyNumberFormat="1" applyFont="1" applyFill="1" applyBorder="1" applyAlignment="1">
      <alignment vertical="center"/>
    </xf>
    <xf numFmtId="0" fontId="34" fillId="7" borderId="2" xfId="0" applyFont="1" applyFill="1" applyBorder="1" applyAlignment="1">
      <alignment horizontal="center" vertical="center"/>
      <protection locked="0"/>
    </xf>
    <xf numFmtId="0" fontId="88" fillId="0" borderId="0" xfId="0" applyFont="1" applyAlignment="1" applyProtection="1">
      <alignment horizontal="center"/>
    </xf>
    <xf numFmtId="0" fontId="61" fillId="0" borderId="0" xfId="0" applyFont="1" applyAlignment="1" applyProtection="1">
      <alignment horizontal="center"/>
    </xf>
    <xf numFmtId="0" fontId="26" fillId="0" borderId="0" xfId="0" applyFont="1" applyAlignment="1" applyProtection="1">
      <alignment horizontal="right"/>
    </xf>
    <xf numFmtId="0" fontId="46" fillId="0" borderId="0" xfId="0" applyFont="1">
      <protection locked="0"/>
    </xf>
    <xf numFmtId="0" fontId="46" fillId="0" borderId="0" xfId="0" applyFont="1" applyAlignment="1">
      <alignment horizontal="left"/>
      <protection locked="0"/>
    </xf>
    <xf numFmtId="0" fontId="89" fillId="0" borderId="0" xfId="0" applyFont="1" applyProtection="1"/>
    <xf numFmtId="170" fontId="50" fillId="0" borderId="0" xfId="1" applyNumberFormat="1" applyFont="1"/>
    <xf numFmtId="168" fontId="90" fillId="2" borderId="0" xfId="2" applyNumberFormat="1" applyFont="1" applyFill="1" applyAlignment="1">
      <alignment horizontal="center"/>
    </xf>
    <xf numFmtId="0" fontId="91" fillId="0" borderId="0" xfId="0" applyFont="1" applyProtection="1"/>
    <xf numFmtId="0" fontId="31" fillId="0" borderId="0" xfId="0" applyFont="1" applyProtection="1"/>
    <xf numFmtId="0" fontId="54" fillId="0" borderId="0" xfId="0" applyFont="1" applyProtection="1"/>
    <xf numFmtId="0" fontId="54" fillId="0" borderId="0" xfId="0" applyFont="1" applyAlignment="1" applyProtection="1">
      <alignment horizontal="center"/>
    </xf>
    <xf numFmtId="0" fontId="54" fillId="0" borderId="0" xfId="0" applyFont="1" applyAlignment="1" applyProtection="1">
      <alignment horizontal="right"/>
    </xf>
    <xf numFmtId="0" fontId="93" fillId="0" borderId="0" xfId="0" applyFont="1" applyProtection="1"/>
    <xf numFmtId="0" fontId="94" fillId="0" borderId="0" xfId="0" applyFont="1" applyProtection="1"/>
    <xf numFmtId="0" fontId="95" fillId="0" borderId="0" xfId="0" applyFont="1" applyProtection="1"/>
    <xf numFmtId="37" fontId="59" fillId="2" borderId="0" xfId="0" applyNumberFormat="1" applyFont="1" applyFill="1" applyProtection="1"/>
    <xf numFmtId="0" fontId="59" fillId="0" borderId="0" xfId="0" applyFont="1" applyAlignment="1" applyProtection="1">
      <alignment horizontal="center"/>
    </xf>
    <xf numFmtId="0" fontId="59" fillId="0" borderId="0" xfId="0" applyFont="1" applyAlignment="1" applyProtection="1">
      <alignment horizontal="left"/>
    </xf>
    <xf numFmtId="0" fontId="40" fillId="0" borderId="0" xfId="0" applyFont="1" applyAlignment="1" applyProtection="1">
      <alignment horizontal="left"/>
    </xf>
    <xf numFmtId="0" fontId="29" fillId="0" borderId="0" xfId="0" applyFont="1" applyAlignment="1" applyProtection="1">
      <alignment horizontal="center"/>
    </xf>
    <xf numFmtId="0" fontId="23" fillId="0" borderId="0" xfId="0" applyFont="1" applyAlignment="1" applyProtection="1">
      <alignment horizontal="left" vertical="center"/>
    </xf>
    <xf numFmtId="10" fontId="39" fillId="8" borderId="2" xfId="2" applyNumberFormat="1" applyFont="1" applyFill="1" applyBorder="1" applyAlignment="1">
      <alignment vertical="center"/>
    </xf>
    <xf numFmtId="44" fontId="39" fillId="8" borderId="1" xfId="0" applyNumberFormat="1" applyFont="1" applyFill="1" applyBorder="1" applyAlignment="1" applyProtection="1">
      <alignment horizontal="center" vertical="center"/>
    </xf>
    <xf numFmtId="10" fontId="28" fillId="8" borderId="2" xfId="2" applyNumberFormat="1" applyFont="1" applyFill="1" applyBorder="1" applyAlignment="1">
      <alignment vertical="center"/>
    </xf>
    <xf numFmtId="0" fontId="25" fillId="0" borderId="2" xfId="0" applyFont="1" applyBorder="1" applyAlignment="1" applyProtection="1">
      <alignment vertical="center"/>
    </xf>
    <xf numFmtId="0" fontId="34" fillId="0" borderId="4" xfId="0" applyFont="1" applyBorder="1" applyAlignment="1">
      <alignment horizontal="center" vertical="center"/>
      <protection locked="0"/>
    </xf>
    <xf numFmtId="0" fontId="23" fillId="4" borderId="0" xfId="0" applyFont="1" applyFill="1" applyAlignment="1" applyProtection="1">
      <alignment vertical="center"/>
    </xf>
    <xf numFmtId="44" fontId="23" fillId="0" borderId="0" xfId="0" applyNumberFormat="1" applyFont="1" applyProtection="1"/>
    <xf numFmtId="1" fontId="52" fillId="0" borderId="0" xfId="0" applyNumberFormat="1" applyFont="1" applyAlignment="1" applyProtection="1">
      <alignment horizontal="center" vertical="center"/>
    </xf>
    <xf numFmtId="44" fontId="34" fillId="10" borderId="0" xfId="1" applyFont="1" applyFill="1" applyAlignment="1">
      <alignment vertical="center"/>
    </xf>
    <xf numFmtId="9" fontId="39" fillId="8" borderId="2" xfId="0" applyNumberFormat="1" applyFont="1" applyFill="1" applyBorder="1" applyAlignment="1" applyProtection="1">
      <alignment vertical="center"/>
    </xf>
    <xf numFmtId="44" fontId="33" fillId="8" borderId="0" xfId="0" applyNumberFormat="1" applyFont="1" applyFill="1" applyAlignment="1" applyProtection="1">
      <alignment vertical="center"/>
    </xf>
    <xf numFmtId="10" fontId="39" fillId="8" borderId="1" xfId="2" applyNumberFormat="1" applyFont="1" applyFill="1" applyBorder="1" applyAlignment="1">
      <alignment vertical="center"/>
    </xf>
    <xf numFmtId="37" fontId="54" fillId="9" borderId="0" xfId="0" applyNumberFormat="1" applyFont="1" applyFill="1" applyAlignment="1" applyProtection="1">
      <alignment horizontal="center"/>
    </xf>
    <xf numFmtId="37" fontId="40" fillId="8" borderId="2" xfId="0" applyNumberFormat="1" applyFont="1" applyFill="1" applyBorder="1" applyProtection="1"/>
    <xf numFmtId="0" fontId="65" fillId="0" borderId="0" xfId="0" applyFont="1" applyAlignment="1" applyProtection="1">
      <alignment horizontal="left"/>
    </xf>
    <xf numFmtId="37" fontId="40" fillId="0" borderId="0" xfId="0" applyNumberFormat="1" applyFont="1" applyProtection="1"/>
    <xf numFmtId="0" fontId="92" fillId="9" borderId="0" xfId="0" applyFont="1" applyFill="1" applyProtection="1"/>
    <xf numFmtId="0" fontId="54" fillId="9" borderId="0" xfId="0" applyFont="1" applyFill="1" applyProtection="1"/>
    <xf numFmtId="2" fontId="40" fillId="9" borderId="0" xfId="0" applyNumberFormat="1" applyFont="1" applyFill="1" applyProtection="1"/>
    <xf numFmtId="164" fontId="40" fillId="9" borderId="0" xfId="0" applyNumberFormat="1" applyFont="1" applyFill="1" applyProtection="1"/>
    <xf numFmtId="0" fontId="97" fillId="0" borderId="0" xfId="0" applyFont="1" applyProtection="1"/>
    <xf numFmtId="44" fontId="34" fillId="9" borderId="2" xfId="1" applyFont="1" applyFill="1" applyBorder="1" applyAlignment="1">
      <alignment vertical="center"/>
    </xf>
    <xf numFmtId="0" fontId="34" fillId="0" borderId="0" xfId="0" applyFont="1" applyAlignment="1">
      <alignment horizontal="center" vertical="center"/>
      <protection locked="0"/>
    </xf>
    <xf numFmtId="44" fontId="34" fillId="0" borderId="0" xfId="1" quotePrefix="1" applyFont="1" applyAlignment="1">
      <alignment vertical="center"/>
    </xf>
    <xf numFmtId="1" fontId="34" fillId="0" borderId="0" xfId="0" applyNumberFormat="1" applyFont="1" applyAlignment="1" applyProtection="1">
      <alignment horizontal="center"/>
    </xf>
    <xf numFmtId="164" fontId="34" fillId="7" borderId="2" xfId="0" applyNumberFormat="1" applyFont="1" applyFill="1" applyBorder="1" applyAlignment="1">
      <alignment horizontal="center" vertical="center"/>
      <protection locked="0"/>
    </xf>
    <xf numFmtId="164" fontId="34" fillId="2" borderId="2" xfId="0" applyNumberFormat="1" applyFont="1" applyFill="1" applyBorder="1" applyAlignment="1" applyProtection="1">
      <alignment horizontal="center" vertical="center"/>
    </xf>
    <xf numFmtId="164" fontId="34" fillId="0" borderId="2" xfId="0" applyNumberFormat="1" applyFont="1" applyBorder="1" applyAlignment="1" applyProtection="1">
      <alignment vertical="center"/>
    </xf>
    <xf numFmtId="164" fontId="39" fillId="0" borderId="2" xfId="0" applyNumberFormat="1" applyFont="1" applyBorder="1" applyAlignment="1" applyProtection="1">
      <alignment horizontal="right" vertical="center"/>
    </xf>
    <xf numFmtId="164" fontId="39" fillId="0" borderId="0" xfId="0" applyNumberFormat="1" applyFont="1" applyAlignment="1" applyProtection="1">
      <alignment horizontal="right" vertical="center"/>
    </xf>
    <xf numFmtId="10" fontId="33" fillId="8" borderId="4" xfId="2" applyNumberFormat="1" applyFont="1" applyFill="1" applyBorder="1" applyAlignment="1">
      <alignment vertical="center"/>
    </xf>
    <xf numFmtId="44" fontId="33" fillId="0" borderId="15" xfId="0" applyNumberFormat="1" applyFont="1" applyBorder="1" applyAlignment="1" applyProtection="1">
      <alignment vertical="center"/>
    </xf>
    <xf numFmtId="44" fontId="39" fillId="0" borderId="0" xfId="0" quotePrefix="1" applyNumberFormat="1" applyFont="1" applyAlignment="1" applyProtection="1">
      <alignment vertical="center"/>
    </xf>
    <xf numFmtId="169" fontId="33" fillId="8" borderId="0" xfId="0" applyNumberFormat="1" applyFont="1" applyFill="1" applyAlignment="1" applyProtection="1">
      <alignment vertical="center"/>
    </xf>
    <xf numFmtId="0" fontId="34" fillId="0" borderId="16" xfId="0" applyFont="1" applyBorder="1" applyAlignment="1" applyProtection="1">
      <alignment vertical="center"/>
    </xf>
    <xf numFmtId="169" fontId="27" fillId="2" borderId="16" xfId="0" applyNumberFormat="1" applyFont="1" applyFill="1" applyBorder="1" applyAlignment="1" applyProtection="1">
      <alignment vertical="center"/>
    </xf>
    <xf numFmtId="44" fontId="39" fillId="2" borderId="16" xfId="0" applyNumberFormat="1" applyFont="1" applyFill="1" applyBorder="1" applyAlignment="1" applyProtection="1">
      <alignment vertical="center"/>
    </xf>
    <xf numFmtId="164" fontId="26" fillId="0" borderId="5" xfId="4" applyNumberFormat="1" applyFont="1" applyBorder="1" applyAlignment="1">
      <alignment horizontal="center" vertical="center"/>
    </xf>
    <xf numFmtId="164" fontId="26" fillId="0" borderId="5" xfId="0" applyNumberFormat="1" applyFont="1" applyBorder="1" applyAlignment="1" applyProtection="1">
      <alignment horizontal="center" vertical="center"/>
    </xf>
    <xf numFmtId="164" fontId="26" fillId="0" borderId="2" xfId="2" applyNumberFormat="1" applyFont="1" applyBorder="1" applyAlignment="1">
      <alignment horizontal="center" vertical="center"/>
    </xf>
    <xf numFmtId="164" fontId="26" fillId="0" borderId="2" xfId="0" applyNumberFormat="1" applyFont="1" applyBorder="1" applyAlignment="1" applyProtection="1">
      <alignment horizontal="center" vertical="center"/>
    </xf>
    <xf numFmtId="164" fontId="26" fillId="0" borderId="2" xfId="0" applyNumberFormat="1" applyFont="1" applyBorder="1" applyAlignment="1" applyProtection="1">
      <alignment vertical="center"/>
    </xf>
    <xf numFmtId="164" fontId="39" fillId="0" borderId="2" xfId="0" applyNumberFormat="1" applyFont="1" applyBorder="1" applyAlignment="1" applyProtection="1">
      <alignment vertical="center"/>
    </xf>
    <xf numFmtId="164" fontId="38" fillId="9" borderId="2" xfId="0" applyNumberFormat="1" applyFont="1" applyFill="1" applyBorder="1" applyAlignment="1" applyProtection="1">
      <alignment horizontal="center" vertical="center"/>
    </xf>
    <xf numFmtId="164" fontId="36" fillId="0" borderId="2" xfId="0" applyNumberFormat="1" applyFont="1" applyBorder="1" applyAlignment="1" applyProtection="1">
      <alignment horizontal="center" vertical="center"/>
    </xf>
    <xf numFmtId="164" fontId="47" fillId="0" borderId="2" xfId="0" applyNumberFormat="1" applyFont="1" applyBorder="1" applyAlignment="1">
      <alignment horizontal="center" vertical="center"/>
      <protection locked="0"/>
    </xf>
    <xf numFmtId="164" fontId="34" fillId="0" borderId="2" xfId="0" applyNumberFormat="1" applyFont="1" applyBorder="1" applyAlignment="1" applyProtection="1">
      <alignment horizontal="center" vertical="center"/>
    </xf>
    <xf numFmtId="164" fontId="34" fillId="0" borderId="2" xfId="0" applyNumberFormat="1" applyFont="1" applyBorder="1" applyAlignment="1">
      <alignment horizontal="center" vertical="center"/>
      <protection locked="0"/>
    </xf>
    <xf numFmtId="164" fontId="34" fillId="0" borderId="5" xfId="0" applyNumberFormat="1" applyFont="1" applyBorder="1" applyAlignment="1" applyProtection="1">
      <alignment horizontal="center" vertical="center"/>
    </xf>
    <xf numFmtId="164" fontId="39" fillId="0" borderId="5" xfId="0" applyNumberFormat="1" applyFont="1" applyBorder="1" applyAlignment="1" applyProtection="1">
      <alignment horizontal="right" vertical="center"/>
    </xf>
    <xf numFmtId="164" fontId="34" fillId="0" borderId="2" xfId="2" applyNumberFormat="1" applyFont="1" applyBorder="1" applyAlignment="1">
      <alignment horizontal="center" vertical="center"/>
    </xf>
    <xf numFmtId="164" fontId="34" fillId="2" borderId="4" xfId="0" applyNumberFormat="1" applyFont="1" applyFill="1" applyBorder="1" applyAlignment="1" applyProtection="1">
      <alignment horizontal="center" vertical="center"/>
    </xf>
    <xf numFmtId="164" fontId="26" fillId="0" borderId="5" xfId="0" applyNumberFormat="1" applyFont="1" applyBorder="1" applyAlignment="1" applyProtection="1">
      <alignment vertical="center"/>
    </xf>
    <xf numFmtId="164" fontId="39" fillId="0" borderId="5" xfId="0" applyNumberFormat="1" applyFont="1" applyBorder="1" applyAlignment="1" applyProtection="1">
      <alignment horizontal="center" vertical="center"/>
    </xf>
    <xf numFmtId="164" fontId="39" fillId="2" borderId="2" xfId="0" applyNumberFormat="1" applyFont="1" applyFill="1" applyBorder="1" applyAlignment="1" applyProtection="1">
      <alignment horizontal="center" vertical="center"/>
    </xf>
    <xf numFmtId="164" fontId="30" fillId="0" borderId="5" xfId="0" applyNumberFormat="1" applyFont="1" applyBorder="1" applyAlignment="1" applyProtection="1">
      <alignment horizontal="center" vertical="center"/>
    </xf>
    <xf numFmtId="164" fontId="34" fillId="0" borderId="5" xfId="2" applyNumberFormat="1" applyFont="1" applyBorder="1" applyAlignment="1">
      <alignment horizontal="center" vertical="center"/>
    </xf>
    <xf numFmtId="164" fontId="34" fillId="0" borderId="5" xfId="0" applyNumberFormat="1" applyFont="1" applyBorder="1" applyAlignment="1" applyProtection="1">
      <alignment vertical="center"/>
    </xf>
    <xf numFmtId="164" fontId="39" fillId="0" borderId="14" xfId="0" applyNumberFormat="1" applyFont="1" applyBorder="1" applyAlignment="1" applyProtection="1">
      <alignment horizontal="center" vertical="center"/>
    </xf>
    <xf numFmtId="164" fontId="26" fillId="0" borderId="4" xfId="2" applyNumberFormat="1" applyFont="1" applyBorder="1" applyAlignment="1">
      <alignment horizontal="center" vertical="center"/>
    </xf>
    <xf numFmtId="164" fontId="26" fillId="0" borderId="14" xfId="2" applyNumberFormat="1" applyFont="1" applyBorder="1" applyAlignment="1">
      <alignment horizontal="center" vertical="center"/>
    </xf>
    <xf numFmtId="164" fontId="34" fillId="0" borderId="5" xfId="0" applyNumberFormat="1" applyFont="1" applyBorder="1" applyAlignment="1">
      <alignment horizontal="center" vertical="center"/>
      <protection locked="0"/>
    </xf>
    <xf numFmtId="164" fontId="25" fillId="0" borderId="2" xfId="0" applyNumberFormat="1" applyFont="1" applyBorder="1" applyAlignment="1" applyProtection="1">
      <alignment vertical="center"/>
    </xf>
    <xf numFmtId="164" fontId="26" fillId="0" borderId="14" xfId="0" applyNumberFormat="1" applyFont="1" applyBorder="1" applyAlignment="1" applyProtection="1">
      <alignment horizontal="center" vertical="center"/>
    </xf>
    <xf numFmtId="164" fontId="34" fillId="0" borderId="14" xfId="2" applyNumberFormat="1" applyFont="1" applyBorder="1" applyAlignment="1">
      <alignment horizontal="center" vertical="center"/>
    </xf>
    <xf numFmtId="164" fontId="34" fillId="0" borderId="14" xfId="0" applyNumberFormat="1" applyFont="1" applyBorder="1" applyAlignment="1" applyProtection="1">
      <alignment vertical="center"/>
    </xf>
    <xf numFmtId="0" fontId="34" fillId="0" borderId="4" xfId="0" applyFont="1" applyBorder="1" applyAlignment="1" applyProtection="1">
      <alignment horizontal="center" vertical="center"/>
    </xf>
    <xf numFmtId="164" fontId="26" fillId="0" borderId="2" xfId="0" applyNumberFormat="1" applyFont="1" applyBorder="1" applyAlignment="1">
      <alignment horizontal="center" vertical="center"/>
      <protection locked="0"/>
    </xf>
    <xf numFmtId="0" fontId="23" fillId="0" borderId="15" xfId="0" applyFont="1" applyBorder="1" applyAlignment="1" applyProtection="1">
      <alignment vertical="center"/>
    </xf>
    <xf numFmtId="44" fontId="33" fillId="0" borderId="1" xfId="0" applyNumberFormat="1" applyFont="1" applyBorder="1" applyAlignment="1" applyProtection="1">
      <alignment vertical="center"/>
    </xf>
    <xf numFmtId="175" fontId="34" fillId="0" borderId="0" xfId="0" applyNumberFormat="1" applyFont="1" applyAlignment="1" applyProtection="1">
      <alignment horizontal="center" vertical="center"/>
    </xf>
    <xf numFmtId="1" fontId="34" fillId="7" borderId="2" xfId="1" applyNumberFormat="1" applyFont="1" applyFill="1" applyBorder="1" applyAlignment="1" applyProtection="1">
      <alignment horizontal="center" vertical="center"/>
      <protection locked="0"/>
    </xf>
    <xf numFmtId="44" fontId="34" fillId="9" borderId="0" xfId="0" applyNumberFormat="1" applyFont="1" applyFill="1" applyAlignment="1" applyProtection="1">
      <alignment horizontal="center" vertical="center"/>
    </xf>
    <xf numFmtId="44" fontId="34" fillId="9" borderId="15" xfId="0" applyNumberFormat="1" applyFont="1" applyFill="1" applyBorder="1" applyAlignment="1" applyProtection="1">
      <alignment horizontal="center" vertical="center"/>
    </xf>
    <xf numFmtId="44" fontId="34" fillId="3" borderId="2" xfId="0" applyNumberFormat="1" applyFont="1" applyFill="1" applyBorder="1" applyAlignment="1" applyProtection="1">
      <alignment horizontal="center" vertical="center"/>
    </xf>
    <xf numFmtId="44" fontId="34" fillId="9" borderId="0" xfId="0" applyNumberFormat="1" applyFont="1" applyFill="1" applyAlignment="1" applyProtection="1">
      <alignment vertical="center"/>
    </xf>
    <xf numFmtId="0" fontId="23" fillId="0" borderId="18" xfId="0" applyFont="1" applyBorder="1" applyAlignment="1" applyProtection="1">
      <alignment vertical="center"/>
    </xf>
    <xf numFmtId="171" fontId="34" fillId="7" borderId="2" xfId="1" applyNumberFormat="1" applyFont="1" applyFill="1" applyBorder="1" applyAlignment="1" applyProtection="1">
      <alignment vertical="center"/>
      <protection locked="0"/>
    </xf>
    <xf numFmtId="0" fontId="34" fillId="0" borderId="5" xfId="0" applyFont="1" applyBorder="1" applyAlignment="1" applyProtection="1">
      <alignment horizontal="center" vertical="center"/>
    </xf>
    <xf numFmtId="0" fontId="34" fillId="0" borderId="20" xfId="0" applyFont="1" applyBorder="1" applyAlignment="1" applyProtection="1">
      <alignment horizontal="center" vertical="center"/>
    </xf>
    <xf numFmtId="42" fontId="34" fillId="0" borderId="0" xfId="1" applyNumberFormat="1" applyFont="1" applyAlignment="1">
      <alignment vertical="center"/>
    </xf>
    <xf numFmtId="0" fontId="34" fillId="7" borderId="7" xfId="0" applyFont="1" applyFill="1" applyBorder="1" applyAlignment="1">
      <alignment horizontal="center" vertical="center"/>
      <protection locked="0"/>
    </xf>
    <xf numFmtId="37" fontId="34" fillId="9" borderId="2" xfId="0" applyNumberFormat="1" applyFont="1" applyFill="1" applyBorder="1" applyAlignment="1">
      <alignment horizontal="center" vertical="center"/>
      <protection locked="0"/>
    </xf>
    <xf numFmtId="164" fontId="39" fillId="0" borderId="4" xfId="0" applyNumberFormat="1" applyFont="1" applyBorder="1" applyAlignment="1" applyProtection="1">
      <alignment horizontal="center" vertical="center"/>
    </xf>
    <xf numFmtId="171" fontId="34" fillId="7" borderId="14" xfId="1" applyNumberFormat="1" applyFont="1" applyFill="1" applyBorder="1" applyAlignment="1" applyProtection="1">
      <alignment vertical="center"/>
      <protection locked="0"/>
    </xf>
    <xf numFmtId="0" fontId="29" fillId="0" borderId="12" xfId="0" applyFont="1" applyBorder="1" applyAlignment="1" applyProtection="1">
      <alignment vertical="center"/>
    </xf>
    <xf numFmtId="0" fontId="15" fillId="0" borderId="0" xfId="16"/>
    <xf numFmtId="0" fontId="14" fillId="0" borderId="0" xfId="18"/>
    <xf numFmtId="0" fontId="102" fillId="0" borderId="0" xfId="0" applyFont="1" applyAlignment="1" applyProtection="1">
      <alignment vertical="center"/>
    </xf>
    <xf numFmtId="0" fontId="98" fillId="0" borderId="0" xfId="0" applyFont="1" applyAlignment="1" applyProtection="1">
      <alignment vertical="center"/>
    </xf>
    <xf numFmtId="0" fontId="98" fillId="0" borderId="0" xfId="0" applyFont="1" applyAlignment="1" applyProtection="1">
      <alignment vertical="center" wrapText="1"/>
    </xf>
    <xf numFmtId="0" fontId="103" fillId="0" borderId="0" xfId="0" applyFont="1" applyAlignment="1" applyProtection="1">
      <alignment vertical="center" wrapText="1"/>
    </xf>
    <xf numFmtId="0" fontId="103" fillId="0" borderId="0" xfId="0" applyFont="1" applyAlignment="1" applyProtection="1">
      <alignment vertical="center"/>
    </xf>
    <xf numFmtId="0" fontId="105" fillId="0" borderId="0" xfId="0" applyFont="1" applyAlignment="1" applyProtection="1">
      <alignment vertical="center" wrapText="1"/>
    </xf>
    <xf numFmtId="0" fontId="0" fillId="0" borderId="0" xfId="0" applyAlignment="1" applyProtection="1">
      <alignment vertical="center" wrapText="1"/>
    </xf>
    <xf numFmtId="9" fontId="39" fillId="8" borderId="0" xfId="0" applyNumberFormat="1" applyFont="1" applyFill="1" applyAlignment="1" applyProtection="1">
      <alignment horizontal="center" vertical="center"/>
    </xf>
    <xf numFmtId="0" fontId="0" fillId="0" borderId="15" xfId="0" applyBorder="1" applyAlignment="1" applyProtection="1">
      <alignment vertical="center"/>
    </xf>
    <xf numFmtId="0" fontId="87" fillId="0" borderId="0" xfId="0" applyFont="1" applyAlignment="1" applyProtection="1">
      <alignment vertical="center"/>
    </xf>
    <xf numFmtId="176" fontId="33" fillId="7" borderId="0" xfId="1" applyNumberFormat="1" applyFont="1" applyFill="1" applyProtection="1">
      <protection locked="0"/>
    </xf>
    <xf numFmtId="0" fontId="54" fillId="7" borderId="2" xfId="0" applyFont="1" applyFill="1" applyBorder="1" applyProtection="1">
      <protection locked="0"/>
    </xf>
    <xf numFmtId="37" fontId="54" fillId="7" borderId="2" xfId="0" applyNumberFormat="1" applyFont="1" applyFill="1" applyBorder="1" applyAlignment="1" applyProtection="1">
      <alignment horizontal="center"/>
      <protection locked="0"/>
    </xf>
    <xf numFmtId="37" fontId="54" fillId="7" borderId="2" xfId="0" applyNumberFormat="1" applyFont="1" applyFill="1" applyBorder="1" applyProtection="1">
      <protection locked="0"/>
    </xf>
    <xf numFmtId="37" fontId="40" fillId="7" borderId="2" xfId="0" applyNumberFormat="1" applyFont="1" applyFill="1" applyBorder="1" applyProtection="1">
      <protection locked="0"/>
    </xf>
    <xf numFmtId="0" fontId="13" fillId="0" borderId="0" xfId="19"/>
    <xf numFmtId="0" fontId="13" fillId="10" borderId="0" xfId="19" applyFill="1"/>
    <xf numFmtId="0" fontId="108" fillId="10" borderId="0" xfId="19" applyFont="1" applyFill="1" applyAlignment="1">
      <alignment vertical="center"/>
    </xf>
    <xf numFmtId="0" fontId="34" fillId="7" borderId="2" xfId="0" applyFont="1" applyFill="1" applyBorder="1" applyAlignment="1" applyProtection="1">
      <alignment horizontal="center" vertical="center"/>
      <protection locked="0"/>
    </xf>
    <xf numFmtId="44" fontId="34" fillId="7" borderId="4" xfId="1" quotePrefix="1" applyFont="1" applyFill="1" applyBorder="1" applyAlignment="1" applyProtection="1">
      <alignment vertical="center"/>
      <protection locked="0"/>
    </xf>
    <xf numFmtId="44" fontId="34" fillId="7" borderId="2" xfId="1" quotePrefix="1" applyFont="1" applyFill="1" applyBorder="1" applyAlignment="1" applyProtection="1">
      <alignment vertical="center"/>
      <protection locked="0"/>
    </xf>
    <xf numFmtId="44" fontId="34" fillId="7" borderId="5" xfId="1" quotePrefix="1" applyFont="1" applyFill="1" applyBorder="1" applyAlignment="1" applyProtection="1">
      <alignment vertical="center"/>
      <protection locked="0"/>
    </xf>
    <xf numFmtId="44" fontId="34" fillId="7" borderId="2" xfId="1" applyFont="1" applyFill="1" applyBorder="1" applyAlignment="1" applyProtection="1">
      <alignment vertical="center"/>
      <protection locked="0"/>
    </xf>
    <xf numFmtId="0" fontId="23" fillId="0" borderId="0" xfId="0" applyFont="1" applyAlignment="1" applyProtection="1">
      <alignment vertical="center"/>
      <protection locked="0"/>
    </xf>
    <xf numFmtId="0" fontId="34" fillId="7" borderId="4" xfId="0" applyFont="1" applyFill="1" applyBorder="1" applyAlignment="1" applyProtection="1">
      <alignment horizontal="center" vertical="center"/>
      <protection locked="0"/>
    </xf>
    <xf numFmtId="44" fontId="34" fillId="7" borderId="2" xfId="1" applyFont="1" applyFill="1" applyBorder="1" applyAlignment="1" applyProtection="1">
      <alignment horizontal="center" vertical="center"/>
      <protection locked="0"/>
    </xf>
    <xf numFmtId="1" fontId="34" fillId="7" borderId="2" xfId="0" applyNumberFormat="1" applyFont="1" applyFill="1" applyBorder="1" applyAlignment="1" applyProtection="1">
      <alignment horizontal="center" vertical="center"/>
      <protection locked="0"/>
    </xf>
    <xf numFmtId="1" fontId="34" fillId="7" borderId="4" xfId="0" applyNumberFormat="1" applyFont="1" applyFill="1" applyBorder="1" applyAlignment="1" applyProtection="1">
      <alignment horizontal="center" vertical="center"/>
      <protection locked="0"/>
    </xf>
    <xf numFmtId="44" fontId="34" fillId="7" borderId="13" xfId="1" quotePrefix="1" applyFont="1" applyFill="1" applyBorder="1" applyAlignment="1" applyProtection="1">
      <alignment vertical="center"/>
      <protection locked="0"/>
    </xf>
    <xf numFmtId="0" fontId="34" fillId="7" borderId="14" xfId="0" applyFont="1" applyFill="1" applyBorder="1" applyAlignment="1" applyProtection="1">
      <alignment horizontal="center" vertical="center"/>
      <protection locked="0"/>
    </xf>
    <xf numFmtId="44" fontId="34" fillId="7" borderId="2" xfId="0" applyNumberFormat="1" applyFont="1" applyFill="1" applyBorder="1" applyAlignment="1" applyProtection="1">
      <alignment horizontal="center" vertical="center"/>
      <protection locked="0"/>
    </xf>
    <xf numFmtId="0" fontId="25" fillId="7" borderId="0" xfId="0" applyFont="1" applyFill="1" applyAlignment="1" applyProtection="1">
      <alignment horizontal="center" vertical="center"/>
      <protection locked="0"/>
    </xf>
    <xf numFmtId="8" fontId="34" fillId="7" borderId="0" xfId="0" applyNumberFormat="1" applyFont="1" applyFill="1" applyAlignment="1" applyProtection="1">
      <alignment horizontal="center" vertical="center"/>
      <protection locked="0"/>
    </xf>
    <xf numFmtId="8" fontId="34" fillId="9" borderId="0" xfId="0" applyNumberFormat="1" applyFont="1" applyFill="1" applyAlignment="1" applyProtection="1">
      <alignment vertical="center"/>
    </xf>
    <xf numFmtId="0" fontId="34" fillId="0" borderId="7" xfId="0" applyFont="1" applyBorder="1" applyAlignment="1" applyProtection="1">
      <alignment horizontal="center" vertical="center"/>
      <protection locked="0"/>
    </xf>
    <xf numFmtId="0" fontId="34" fillId="5" borderId="7"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xf>
    <xf numFmtId="0" fontId="36" fillId="0" borderId="2"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44" fontId="33" fillId="7" borderId="0" xfId="0" applyNumberFormat="1" applyFont="1" applyFill="1" applyAlignment="1" applyProtection="1">
      <alignment horizontal="center" vertical="center"/>
      <protection locked="0"/>
    </xf>
    <xf numFmtId="44" fontId="33" fillId="7" borderId="1" xfId="0" applyNumberFormat="1" applyFont="1" applyFill="1" applyBorder="1" applyAlignment="1" applyProtection="1">
      <alignment horizontal="center" vertical="center"/>
      <protection locked="0"/>
    </xf>
    <xf numFmtId="0" fontId="30" fillId="0" borderId="0" xfId="0" applyFont="1" applyAlignment="1" applyProtection="1">
      <alignment horizontal="left" vertical="center"/>
      <protection locked="0"/>
    </xf>
    <xf numFmtId="0" fontId="26"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33"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0" fillId="0" borderId="0" xfId="0" applyAlignment="1" applyProtection="1">
      <alignment vertical="center"/>
      <protection locked="0"/>
    </xf>
    <xf numFmtId="0" fontId="36" fillId="0" borderId="0" xfId="0" applyFont="1" applyAlignment="1" applyProtection="1">
      <alignment vertical="center"/>
      <protection locked="0"/>
    </xf>
    <xf numFmtId="0" fontId="29"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31"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28" fillId="0" borderId="0" xfId="0" applyFont="1" applyAlignment="1" applyProtection="1">
      <alignment vertical="center"/>
      <protection locked="0"/>
    </xf>
    <xf numFmtId="0" fontId="27" fillId="0" borderId="0" xfId="0" applyFont="1" applyAlignment="1" applyProtection="1">
      <alignment vertical="center"/>
      <protection locked="0"/>
    </xf>
    <xf numFmtId="164" fontId="39" fillId="0" borderId="2" xfId="0" applyNumberFormat="1" applyFont="1" applyBorder="1" applyAlignment="1" applyProtection="1">
      <alignment vertical="center"/>
      <protection locked="0"/>
    </xf>
    <xf numFmtId="164" fontId="26" fillId="0" borderId="2" xfId="0" applyNumberFormat="1"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164" fontId="26" fillId="0" borderId="0" xfId="0" applyNumberFormat="1" applyFont="1" applyAlignment="1" applyProtection="1">
      <alignment horizontal="center" vertical="center"/>
      <protection locked="0"/>
    </xf>
    <xf numFmtId="164" fontId="39" fillId="0" borderId="0" xfId="0" applyNumberFormat="1" applyFont="1" applyAlignment="1" applyProtection="1">
      <alignment vertical="center"/>
      <protection locked="0"/>
    </xf>
    <xf numFmtId="164" fontId="39" fillId="0" borderId="0" xfId="0" applyNumberFormat="1" applyFont="1" applyAlignment="1" applyProtection="1">
      <alignment horizontal="center" vertical="center"/>
      <protection locked="0"/>
    </xf>
    <xf numFmtId="0" fontId="39" fillId="7" borderId="0" xfId="0" applyFont="1" applyFill="1" applyAlignment="1" applyProtection="1">
      <alignment vertical="center"/>
      <protection locked="0"/>
    </xf>
    <xf numFmtId="0" fontId="34" fillId="0" borderId="0" xfId="0" applyFont="1" applyAlignment="1" applyProtection="1">
      <alignment vertical="center"/>
      <protection locked="0"/>
    </xf>
    <xf numFmtId="0" fontId="33" fillId="4" borderId="0" xfId="0" applyFont="1" applyFill="1" applyAlignment="1" applyProtection="1">
      <alignment horizontal="left" vertical="center"/>
      <protection locked="0"/>
    </xf>
    <xf numFmtId="0" fontId="25" fillId="4" borderId="0" xfId="0" applyFont="1" applyFill="1" applyAlignment="1" applyProtection="1">
      <alignment vertical="center"/>
      <protection locked="0"/>
    </xf>
    <xf numFmtId="0" fontId="34" fillId="0" borderId="2" xfId="0" applyFont="1" applyBorder="1" applyAlignment="1" applyProtection="1">
      <alignment horizontal="center" vertical="center"/>
      <protection locked="0"/>
    </xf>
    <xf numFmtId="44" fontId="34" fillId="0" borderId="5" xfId="1" quotePrefix="1" applyFont="1" applyBorder="1" applyAlignment="1" applyProtection="1">
      <alignment horizontal="center" vertical="center"/>
      <protection locked="0"/>
    </xf>
    <xf numFmtId="0" fontId="34" fillId="4" borderId="0" xfId="0" applyFont="1" applyFill="1" applyAlignment="1" applyProtection="1">
      <alignment vertical="center"/>
      <protection locked="0"/>
    </xf>
    <xf numFmtId="44" fontId="39" fillId="7" borderId="0" xfId="0" applyNumberFormat="1" applyFont="1" applyFill="1" applyAlignment="1" applyProtection="1">
      <alignment horizontal="center" vertical="center"/>
      <protection locked="0"/>
    </xf>
    <xf numFmtId="0" fontId="33" fillId="0" borderId="1"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9" fillId="7" borderId="0" xfId="0" applyFont="1" applyFill="1" applyAlignment="1" applyProtection="1">
      <alignment horizontal="left" vertical="center"/>
      <protection locked="0"/>
    </xf>
    <xf numFmtId="0" fontId="23" fillId="9" borderId="0" xfId="0" applyFont="1" applyFill="1" applyAlignment="1" applyProtection="1">
      <alignment vertical="center"/>
    </xf>
    <xf numFmtId="37" fontId="34" fillId="7" borderId="2" xfId="0" applyNumberFormat="1" applyFont="1" applyFill="1" applyBorder="1" applyAlignment="1" applyProtection="1">
      <alignment horizontal="center"/>
      <protection locked="0"/>
    </xf>
    <xf numFmtId="0" fontId="45" fillId="7" borderId="0" xfId="0" applyFont="1" applyFill="1" applyAlignment="1" applyProtection="1">
      <alignment horizontal="center" vertical="center"/>
      <protection locked="0"/>
    </xf>
    <xf numFmtId="0" fontId="69" fillId="0" borderId="0" xfId="0" applyFont="1" applyAlignment="1" applyProtection="1">
      <alignment vertical="center"/>
    </xf>
    <xf numFmtId="0" fontId="69" fillId="0" borderId="0" xfId="0" applyFont="1" applyProtection="1"/>
    <xf numFmtId="0" fontId="111" fillId="0" borderId="19" xfId="0" applyFont="1" applyBorder="1" applyAlignment="1" applyProtection="1">
      <alignment vertical="center"/>
    </xf>
    <xf numFmtId="0" fontId="111" fillId="0" borderId="0" xfId="0" applyFont="1" applyAlignment="1" applyProtection="1">
      <alignment vertical="center"/>
    </xf>
    <xf numFmtId="0" fontId="111" fillId="0" borderId="19" xfId="0" applyFont="1" applyBorder="1" applyAlignment="1" applyProtection="1">
      <alignment horizontal="center" vertical="center"/>
    </xf>
    <xf numFmtId="44" fontId="69" fillId="0" borderId="0" xfId="0" applyNumberFormat="1" applyFont="1" applyProtection="1"/>
    <xf numFmtId="44" fontId="111" fillId="8" borderId="0" xfId="0" applyNumberFormat="1" applyFont="1" applyFill="1" applyAlignment="1" applyProtection="1">
      <alignment horizontal="center" vertical="center"/>
    </xf>
    <xf numFmtId="0" fontId="113" fillId="0" borderId="0" xfId="0" applyFont="1" applyAlignment="1" applyProtection="1">
      <alignment vertical="center"/>
    </xf>
    <xf numFmtId="10" fontId="69" fillId="0" borderId="0" xfId="0" applyNumberFormat="1" applyFont="1" applyAlignment="1" applyProtection="1">
      <alignment horizontal="center" vertical="center"/>
    </xf>
    <xf numFmtId="165" fontId="69" fillId="0" borderId="0" xfId="0" applyNumberFormat="1" applyFont="1" applyAlignment="1" applyProtection="1">
      <alignment horizontal="center" vertical="center"/>
    </xf>
    <xf numFmtId="0" fontId="111" fillId="0" borderId="0" xfId="0" applyFont="1" applyAlignment="1" applyProtection="1">
      <alignment vertical="center" wrapText="1"/>
    </xf>
    <xf numFmtId="44" fontId="111" fillId="8" borderId="2" xfId="1" applyFont="1" applyFill="1" applyBorder="1" applyAlignment="1" applyProtection="1">
      <alignment vertical="center"/>
      <protection locked="0"/>
    </xf>
    <xf numFmtId="0" fontId="111" fillId="0" borderId="2" xfId="0" applyFont="1" applyBorder="1" applyAlignment="1" applyProtection="1">
      <alignment horizontal="center" vertical="center" textRotation="90" wrapText="1"/>
    </xf>
    <xf numFmtId="9" fontId="69" fillId="0" borderId="11" xfId="0" applyNumberFormat="1" applyFont="1" applyBorder="1" applyAlignment="1" applyProtection="1">
      <alignment vertical="center"/>
    </xf>
    <xf numFmtId="2" fontId="116" fillId="0" borderId="0" xfId="0" applyNumberFormat="1" applyFont="1" applyAlignment="1" applyProtection="1">
      <alignment vertical="center"/>
    </xf>
    <xf numFmtId="0" fontId="111" fillId="0" borderId="0" xfId="0" applyFont="1" applyAlignment="1" applyProtection="1">
      <alignment horizontal="center" vertical="center" textRotation="90" wrapText="1"/>
    </xf>
    <xf numFmtId="1" fontId="111" fillId="0" borderId="0" xfId="0" applyNumberFormat="1" applyFont="1" applyAlignment="1" applyProtection="1">
      <alignment horizontal="center" vertical="center" textRotation="90" wrapText="1"/>
    </xf>
    <xf numFmtId="2" fontId="58" fillId="0" borderId="0" xfId="0" applyNumberFormat="1" applyFont="1" applyAlignment="1" applyProtection="1">
      <alignment vertical="center"/>
    </xf>
    <xf numFmtId="9" fontId="69" fillId="0" borderId="0" xfId="2" applyFont="1" applyAlignment="1">
      <alignment vertical="center"/>
    </xf>
    <xf numFmtId="0" fontId="111" fillId="0" borderId="0" xfId="0" applyFont="1" applyAlignment="1" applyProtection="1">
      <alignment vertical="center" shrinkToFit="1"/>
    </xf>
    <xf numFmtId="0" fontId="57" fillId="0" borderId="0" xfId="0" applyFont="1" applyAlignment="1" applyProtection="1">
      <alignment horizontal="center" vertical="center"/>
    </xf>
    <xf numFmtId="179" fontId="34" fillId="7" borderId="2" xfId="1" quotePrefix="1" applyNumberFormat="1" applyFont="1" applyFill="1" applyBorder="1" applyAlignment="1" applyProtection="1">
      <alignment vertical="center"/>
      <protection locked="0"/>
    </xf>
    <xf numFmtId="0" fontId="43" fillId="0" borderId="0" xfId="0" applyFont="1" applyAlignment="1" applyProtection="1">
      <alignment vertical="center"/>
    </xf>
    <xf numFmtId="44" fontId="111" fillId="0" borderId="0" xfId="0" applyNumberFormat="1" applyFont="1" applyAlignment="1" applyProtection="1">
      <alignment horizontal="center" vertical="center"/>
    </xf>
    <xf numFmtId="44" fontId="43" fillId="2" borderId="0" xfId="0" applyNumberFormat="1" applyFont="1" applyFill="1" applyAlignment="1" applyProtection="1">
      <alignment vertical="center"/>
    </xf>
    <xf numFmtId="9" fontId="43" fillId="0" borderId="0" xfId="2" applyFont="1" applyAlignment="1">
      <alignment horizontal="center" vertical="center"/>
    </xf>
    <xf numFmtId="9" fontId="43" fillId="0" borderId="1" xfId="2" applyFont="1" applyBorder="1" applyAlignment="1">
      <alignment horizontal="center" vertical="center"/>
    </xf>
    <xf numFmtId="44" fontId="43" fillId="2" borderId="1" xfId="0" applyNumberFormat="1" applyFont="1" applyFill="1" applyBorder="1" applyAlignment="1" applyProtection="1">
      <alignment vertical="center"/>
    </xf>
    <xf numFmtId="0" fontId="69" fillId="0" borderId="23" xfId="0" applyFont="1" applyBorder="1" applyAlignment="1" applyProtection="1">
      <alignment vertical="center"/>
    </xf>
    <xf numFmtId="0" fontId="69" fillId="0" borderId="0" xfId="0" applyFont="1" applyAlignment="1" applyProtection="1">
      <alignment horizontal="right" vertical="center"/>
    </xf>
    <xf numFmtId="10" fontId="111" fillId="0" borderId="2" xfId="2" applyNumberFormat="1" applyFont="1" applyBorder="1" applyAlignment="1">
      <alignment vertical="center"/>
    </xf>
    <xf numFmtId="0" fontId="43" fillId="0" borderId="0" xfId="0" applyFont="1" applyAlignment="1" applyProtection="1">
      <alignment horizontal="right" vertical="center"/>
    </xf>
    <xf numFmtId="0" fontId="43" fillId="0" borderId="1" xfId="0" applyFont="1" applyBorder="1" applyAlignment="1" applyProtection="1">
      <alignment vertical="center"/>
    </xf>
    <xf numFmtId="0" fontId="69" fillId="0" borderId="1" xfId="0" applyFont="1" applyBorder="1" applyAlignment="1" applyProtection="1">
      <alignment vertical="center"/>
    </xf>
    <xf numFmtId="9" fontId="111" fillId="0" borderId="23" xfId="0" applyNumberFormat="1" applyFont="1" applyBorder="1" applyAlignment="1" applyProtection="1">
      <alignment vertical="center"/>
    </xf>
    <xf numFmtId="44" fontId="43" fillId="0" borderId="0" xfId="0" applyNumberFormat="1" applyFont="1" applyAlignment="1" applyProtection="1">
      <alignment vertical="center"/>
    </xf>
    <xf numFmtId="44" fontId="43" fillId="8" borderId="1" xfId="0" applyNumberFormat="1" applyFont="1" applyFill="1" applyBorder="1" applyAlignment="1" applyProtection="1">
      <alignment vertical="center"/>
    </xf>
    <xf numFmtId="9" fontId="111" fillId="0" borderId="2" xfId="0" applyNumberFormat="1" applyFont="1" applyBorder="1" applyAlignment="1" applyProtection="1">
      <alignment vertical="center"/>
    </xf>
    <xf numFmtId="44" fontId="111" fillId="2" borderId="0" xfId="0" applyNumberFormat="1" applyFont="1" applyFill="1" applyAlignment="1" applyProtection="1">
      <alignment vertical="center"/>
    </xf>
    <xf numFmtId="0" fontId="43" fillId="0" borderId="19" xfId="0" applyFont="1" applyBorder="1" applyAlignment="1" applyProtection="1">
      <alignment horizontal="right" vertical="center"/>
    </xf>
    <xf numFmtId="0" fontId="43" fillId="0" borderId="19" xfId="0" applyFont="1" applyBorder="1" applyAlignment="1" applyProtection="1">
      <alignment vertical="center"/>
    </xf>
    <xf numFmtId="0" fontId="69" fillId="0" borderId="19" xfId="0" applyFont="1" applyBorder="1" applyAlignment="1" applyProtection="1">
      <alignment vertical="center"/>
    </xf>
    <xf numFmtId="172" fontId="111" fillId="0" borderId="21" xfId="2" applyNumberFormat="1" applyFont="1" applyBorder="1" applyAlignment="1">
      <alignment vertical="center"/>
    </xf>
    <xf numFmtId="44" fontId="43" fillId="2" borderId="19" xfId="0" applyNumberFormat="1" applyFont="1" applyFill="1" applyBorder="1" applyAlignment="1" applyProtection="1">
      <alignment vertical="center"/>
    </xf>
    <xf numFmtId="44" fontId="111" fillId="0" borderId="0" xfId="0" applyNumberFormat="1" applyFont="1" applyAlignment="1" applyProtection="1">
      <alignment vertical="center"/>
    </xf>
    <xf numFmtId="44" fontId="43" fillId="7" borderId="0" xfId="0" applyNumberFormat="1" applyFont="1" applyFill="1" applyAlignment="1" applyProtection="1">
      <alignment vertical="center"/>
      <protection locked="0"/>
    </xf>
    <xf numFmtId="0" fontId="111" fillId="0" borderId="0" xfId="0" applyFont="1" applyAlignment="1" applyProtection="1">
      <alignment horizontal="left" vertical="center"/>
    </xf>
    <xf numFmtId="0" fontId="69" fillId="0" borderId="16" xfId="0" applyFont="1" applyBorder="1" applyAlignment="1" applyProtection="1">
      <alignment vertical="center"/>
    </xf>
    <xf numFmtId="164" fontId="111" fillId="8" borderId="0" xfId="0" applyNumberFormat="1" applyFont="1" applyFill="1" applyAlignment="1" applyProtection="1">
      <alignment horizontal="center" vertical="center"/>
    </xf>
    <xf numFmtId="9" fontId="111" fillId="8" borderId="0" xfId="0" applyNumberFormat="1" applyFont="1" applyFill="1" applyAlignment="1" applyProtection="1">
      <alignment horizontal="center" vertical="center"/>
    </xf>
    <xf numFmtId="0" fontId="61" fillId="0" borderId="0" xfId="0" applyFont="1" applyAlignment="1" applyProtection="1">
      <alignment vertical="center"/>
    </xf>
    <xf numFmtId="0" fontId="58" fillId="0" borderId="0" xfId="0" applyFont="1" applyAlignment="1" applyProtection="1">
      <alignment vertical="center"/>
    </xf>
    <xf numFmtId="0" fontId="69" fillId="0" borderId="0" xfId="0" applyFont="1" applyAlignment="1" applyProtection="1">
      <alignment horizontal="center" vertical="center"/>
    </xf>
    <xf numFmtId="172" fontId="69" fillId="7" borderId="0" xfId="0" applyNumberFormat="1" applyFont="1" applyFill="1" applyAlignment="1" applyProtection="1">
      <alignment horizontal="center" vertical="center"/>
      <protection locked="0"/>
    </xf>
    <xf numFmtId="44" fontId="69" fillId="0" borderId="0" xfId="0" applyNumberFormat="1" applyFont="1" applyAlignment="1" applyProtection="1">
      <alignment vertical="center"/>
    </xf>
    <xf numFmtId="173" fontId="69" fillId="7" borderId="0" xfId="0" applyNumberFormat="1" applyFont="1" applyFill="1" applyAlignment="1" applyProtection="1">
      <alignment horizontal="center" vertical="center"/>
      <protection locked="0"/>
    </xf>
    <xf numFmtId="10" fontId="112" fillId="0" borderId="0" xfId="2" applyNumberFormat="1" applyFont="1" applyAlignment="1">
      <alignment horizontal="center" vertical="center"/>
    </xf>
    <xf numFmtId="172" fontId="69" fillId="0" borderId="15" xfId="0" applyNumberFormat="1" applyFont="1" applyBorder="1" applyAlignment="1" applyProtection="1">
      <alignment horizontal="center" vertical="center"/>
    </xf>
    <xf numFmtId="0" fontId="114" fillId="0" borderId="0" xfId="0" applyFont="1" applyAlignment="1" applyProtection="1">
      <alignment vertical="center"/>
    </xf>
    <xf numFmtId="0" fontId="115" fillId="0" borderId="0" xfId="0" applyFont="1" applyAlignment="1" applyProtection="1">
      <alignment vertical="center"/>
    </xf>
    <xf numFmtId="0" fontId="71" fillId="0" borderId="0" xfId="0" applyFont="1" applyAlignment="1" applyProtection="1">
      <alignment vertical="center"/>
    </xf>
    <xf numFmtId="0" fontId="69" fillId="0" borderId="0" xfId="0" applyFont="1" applyAlignment="1" applyProtection="1">
      <alignment horizontal="center" vertical="center" wrapText="1"/>
    </xf>
    <xf numFmtId="165" fontId="111" fillId="8" borderId="2" xfId="0" applyNumberFormat="1" applyFont="1" applyFill="1" applyBorder="1" applyAlignment="1" applyProtection="1">
      <alignment horizontal="center" vertical="center"/>
    </xf>
    <xf numFmtId="167" fontId="111" fillId="8" borderId="2" xfId="0" applyNumberFormat="1" applyFont="1" applyFill="1" applyBorder="1" applyAlignment="1" applyProtection="1">
      <alignment horizontal="center" vertical="center"/>
    </xf>
    <xf numFmtId="172" fontId="111" fillId="8" borderId="2" xfId="2" applyNumberFormat="1" applyFont="1" applyFill="1" applyBorder="1" applyAlignment="1">
      <alignment horizontal="center" vertical="center"/>
    </xf>
    <xf numFmtId="166" fontId="111" fillId="8" borderId="2" xfId="2" applyNumberFormat="1" applyFont="1" applyFill="1" applyBorder="1" applyAlignment="1">
      <alignment horizontal="center" vertical="center"/>
    </xf>
    <xf numFmtId="174" fontId="69" fillId="9" borderId="0" xfId="0" applyNumberFormat="1" applyFont="1" applyFill="1" applyAlignment="1" applyProtection="1">
      <alignment horizontal="center" vertical="center"/>
    </xf>
    <xf numFmtId="44" fontId="69" fillId="9" borderId="0" xfId="0" applyNumberFormat="1" applyFont="1" applyFill="1" applyAlignment="1" applyProtection="1">
      <alignment vertical="center"/>
    </xf>
    <xf numFmtId="174" fontId="69" fillId="9" borderId="0" xfId="1" applyNumberFormat="1" applyFont="1" applyFill="1" applyAlignment="1">
      <alignment horizontal="center" vertical="center"/>
    </xf>
    <xf numFmtId="0" fontId="109" fillId="0" borderId="0" xfId="0" applyFont="1" applyAlignment="1" applyProtection="1">
      <alignment vertical="center"/>
    </xf>
    <xf numFmtId="44" fontId="33" fillId="8" borderId="1" xfId="0" quotePrefix="1" applyNumberFormat="1" applyFont="1" applyFill="1" applyBorder="1" applyAlignment="1" applyProtection="1">
      <alignment horizontal="center" vertical="center"/>
    </xf>
    <xf numFmtId="44" fontId="33" fillId="8" borderId="0" xfId="0" quotePrefix="1" applyNumberFormat="1" applyFont="1" applyFill="1" applyAlignment="1" applyProtection="1">
      <alignment horizontal="center" vertical="center"/>
    </xf>
    <xf numFmtId="164" fontId="38" fillId="0" borderId="2" xfId="0" applyNumberFormat="1" applyFont="1" applyBorder="1" applyAlignment="1" applyProtection="1">
      <alignment horizontal="center" vertical="center"/>
    </xf>
    <xf numFmtId="0" fontId="27" fillId="0" borderId="0" xfId="0" applyFont="1" applyAlignment="1" applyProtection="1">
      <alignment horizontal="left" vertical="center"/>
      <protection locked="0"/>
    </xf>
    <xf numFmtId="1" fontId="34" fillId="7" borderId="2" xfId="0" applyNumberFormat="1" applyFont="1" applyFill="1" applyBorder="1" applyAlignment="1">
      <alignment horizontal="center" vertical="center"/>
      <protection locked="0"/>
    </xf>
    <xf numFmtId="0" fontId="119" fillId="0" borderId="0" xfId="0" applyFont="1" applyProtection="1"/>
    <xf numFmtId="0" fontId="36" fillId="3" borderId="18" xfId="0" applyFont="1" applyFill="1" applyBorder="1" applyAlignment="1" applyProtection="1">
      <alignment horizontal="center" vertical="center"/>
    </xf>
    <xf numFmtId="164" fontId="38" fillId="2" borderId="8" xfId="0" applyNumberFormat="1" applyFont="1" applyFill="1" applyBorder="1" applyAlignment="1" applyProtection="1">
      <alignment horizontal="center" vertical="center"/>
    </xf>
    <xf numFmtId="9" fontId="26" fillId="0" borderId="0" xfId="2" applyFont="1" applyBorder="1" applyAlignment="1">
      <alignment horizontal="center" vertical="center"/>
    </xf>
    <xf numFmtId="0" fontId="39" fillId="0" borderId="0" xfId="0" applyFont="1" applyAlignment="1" applyProtection="1">
      <alignment horizontal="right" vertical="center"/>
    </xf>
    <xf numFmtId="0" fontId="36" fillId="3" borderId="25" xfId="0" applyFont="1" applyFill="1" applyBorder="1" applyAlignment="1" applyProtection="1">
      <alignment horizontal="center" vertical="center"/>
    </xf>
    <xf numFmtId="0" fontId="30" fillId="0" borderId="16" xfId="0" applyFont="1" applyBorder="1" applyAlignment="1" applyProtection="1">
      <alignment horizontal="right" vertical="center"/>
    </xf>
    <xf numFmtId="0" fontId="43" fillId="0" borderId="0" xfId="0" applyFont="1" applyAlignment="1" applyProtection="1">
      <alignment horizontal="center" vertical="center"/>
    </xf>
    <xf numFmtId="0" fontId="72" fillId="0" borderId="0" xfId="0" applyFont="1" applyAlignment="1" applyProtection="1">
      <alignment horizontal="center" vertical="center"/>
    </xf>
    <xf numFmtId="0" fontId="44" fillId="0" borderId="0" xfId="0" applyFont="1" applyAlignment="1" applyProtection="1">
      <alignment horizontal="center" vertical="center"/>
    </xf>
    <xf numFmtId="0" fontId="42" fillId="0" borderId="0" xfId="0" applyFont="1" applyAlignment="1">
      <alignment vertical="center"/>
      <protection locked="0"/>
    </xf>
    <xf numFmtId="0" fontId="42" fillId="0" borderId="0" xfId="0" applyFont="1" applyAlignment="1">
      <alignment horizontal="left" vertical="center"/>
      <protection locked="0"/>
    </xf>
    <xf numFmtId="0" fontId="22" fillId="0" borderId="0" xfId="0" applyFont="1" applyAlignment="1" applyProtection="1">
      <alignment horizontal="center" vertical="center"/>
    </xf>
    <xf numFmtId="0" fontId="42" fillId="0" borderId="0" xfId="0" applyFont="1" applyAlignment="1" applyProtection="1">
      <alignment horizontal="center" vertical="center"/>
    </xf>
    <xf numFmtId="0" fontId="68" fillId="0" borderId="0" xfId="0" applyFont="1" applyAlignment="1">
      <alignment horizontal="center" vertical="center"/>
      <protection locked="0"/>
    </xf>
    <xf numFmtId="15" fontId="66" fillId="0" borderId="0" xfId="0" applyNumberFormat="1" applyFont="1" applyAlignment="1" applyProtection="1">
      <alignment vertical="center"/>
    </xf>
    <xf numFmtId="14" fontId="62" fillId="0" borderId="0" xfId="0" applyNumberFormat="1" applyFont="1" applyAlignment="1" applyProtection="1">
      <alignment vertical="center"/>
    </xf>
    <xf numFmtId="0" fontId="117" fillId="0" borderId="0" xfId="0" applyFont="1" applyAlignment="1" applyProtection="1">
      <alignment vertical="center"/>
    </xf>
    <xf numFmtId="0" fontId="111" fillId="0" borderId="0" xfId="0" applyFont="1" applyAlignment="1" applyProtection="1">
      <alignment horizontal="right" vertical="center"/>
    </xf>
    <xf numFmtId="164" fontId="111" fillId="8" borderId="2" xfId="0" applyNumberFormat="1" applyFont="1" applyFill="1" applyBorder="1" applyAlignment="1" applyProtection="1">
      <alignment horizontal="center" vertical="center"/>
    </xf>
    <xf numFmtId="164" fontId="111" fillId="7" borderId="2" xfId="0" applyNumberFormat="1" applyFont="1" applyFill="1" applyBorder="1" applyAlignment="1" applyProtection="1">
      <alignment horizontal="center" vertical="center"/>
      <protection locked="0"/>
    </xf>
    <xf numFmtId="164" fontId="111" fillId="9" borderId="2" xfId="0" applyNumberFormat="1" applyFont="1" applyFill="1" applyBorder="1" applyAlignment="1" applyProtection="1">
      <alignment horizontal="center" vertical="center"/>
    </xf>
    <xf numFmtId="164" fontId="111" fillId="8" borderId="2" xfId="0" applyNumberFormat="1" applyFont="1" applyFill="1" applyBorder="1" applyAlignment="1" applyProtection="1">
      <alignment horizontal="center" vertical="center" wrapText="1"/>
    </xf>
    <xf numFmtId="164" fontId="111" fillId="0" borderId="2" xfId="0" applyNumberFormat="1" applyFont="1" applyBorder="1" applyAlignment="1" applyProtection="1">
      <alignment horizontal="center" vertical="center"/>
    </xf>
    <xf numFmtId="164" fontId="111" fillId="0" borderId="2" xfId="0" applyNumberFormat="1" applyFont="1" applyBorder="1" applyAlignment="1" applyProtection="1">
      <alignment horizontal="center" vertical="center" wrapText="1"/>
    </xf>
    <xf numFmtId="164" fontId="111" fillId="7" borderId="2" xfId="0" applyNumberFormat="1" applyFont="1" applyFill="1" applyBorder="1" applyAlignment="1" applyProtection="1">
      <alignment horizontal="center" vertical="center" wrapText="1"/>
      <protection locked="0"/>
    </xf>
    <xf numFmtId="164" fontId="58" fillId="9" borderId="2" xfId="0" applyNumberFormat="1" applyFont="1" applyFill="1" applyBorder="1" applyAlignment="1" applyProtection="1">
      <alignment horizontal="center" vertical="center"/>
    </xf>
    <xf numFmtId="0" fontId="37" fillId="0" borderId="0" xfId="0" applyFont="1" applyAlignment="1" applyProtection="1">
      <alignment horizontal="right" vertical="center"/>
    </xf>
    <xf numFmtId="0" fontId="118" fillId="0" borderId="0" xfId="0" applyFont="1" applyAlignment="1" applyProtection="1">
      <alignment vertical="center"/>
    </xf>
    <xf numFmtId="0" fontId="109" fillId="0" borderId="0" xfId="0" applyFont="1" applyAlignment="1" applyProtection="1">
      <alignment horizontal="left" vertical="center"/>
    </xf>
    <xf numFmtId="0" fontId="69" fillId="0" borderId="0" xfId="0" quotePrefix="1" applyFont="1" applyAlignment="1" applyProtection="1">
      <alignment vertical="center"/>
    </xf>
    <xf numFmtId="0" fontId="61" fillId="0" borderId="0" xfId="0" applyFont="1" applyAlignment="1" applyProtection="1">
      <alignment horizontal="right" vertical="center"/>
    </xf>
    <xf numFmtId="0" fontId="46" fillId="0" borderId="0" xfId="0" applyFont="1" applyAlignment="1" applyProtection="1">
      <alignment vertical="center" shrinkToFit="1"/>
    </xf>
    <xf numFmtId="0" fontId="58" fillId="0" borderId="0" xfId="0" applyFont="1" applyAlignment="1" applyProtection="1">
      <alignment horizontal="left" vertical="center"/>
    </xf>
    <xf numFmtId="0" fontId="110" fillId="0" borderId="0" xfId="0" applyFont="1" applyAlignment="1" applyProtection="1">
      <alignment vertical="center"/>
    </xf>
    <xf numFmtId="175" fontId="69" fillId="0" borderId="0" xfId="0" applyNumberFormat="1" applyFont="1" applyAlignment="1" applyProtection="1">
      <alignment horizontal="center" vertical="center"/>
    </xf>
    <xf numFmtId="0" fontId="34" fillId="7" borderId="0" xfId="0" applyFont="1" applyFill="1" applyAlignment="1">
      <alignment vertical="center"/>
      <protection locked="0"/>
    </xf>
    <xf numFmtId="9" fontId="34" fillId="7" borderId="0" xfId="2" applyFont="1" applyFill="1" applyAlignment="1" applyProtection="1">
      <alignment vertical="center"/>
      <protection locked="0"/>
    </xf>
    <xf numFmtId="44" fontId="34" fillId="7" borderId="0" xfId="1" applyFont="1" applyFill="1" applyAlignment="1" applyProtection="1">
      <alignment vertical="center"/>
      <protection locked="0"/>
    </xf>
    <xf numFmtId="44" fontId="34" fillId="2" borderId="0" xfId="0" applyNumberFormat="1" applyFont="1" applyFill="1" applyAlignment="1" applyProtection="1">
      <alignment vertical="center"/>
    </xf>
    <xf numFmtId="44" fontId="36" fillId="0" borderId="0" xfId="1" applyFont="1" applyAlignment="1">
      <alignment vertical="center"/>
    </xf>
    <xf numFmtId="9" fontId="34" fillId="7" borderId="1" xfId="2" applyFont="1" applyFill="1" applyBorder="1" applyAlignment="1" applyProtection="1">
      <alignment vertical="center"/>
      <protection locked="0"/>
    </xf>
    <xf numFmtId="44" fontId="34" fillId="7" borderId="1" xfId="1" applyFont="1" applyFill="1" applyBorder="1" applyAlignment="1" applyProtection="1">
      <alignment vertical="center"/>
      <protection locked="0"/>
    </xf>
    <xf numFmtId="44" fontId="34" fillId="2" borderId="1" xfId="0" applyNumberFormat="1" applyFont="1" applyFill="1" applyBorder="1" applyAlignment="1" applyProtection="1">
      <alignment vertical="center"/>
    </xf>
    <xf numFmtId="9" fontId="34" fillId="2" borderId="0" xfId="2" applyFont="1" applyFill="1" applyAlignment="1">
      <alignment vertical="center"/>
    </xf>
    <xf numFmtId="44" fontId="36" fillId="2" borderId="0" xfId="1" applyFont="1" applyFill="1" applyAlignment="1">
      <alignment vertical="center"/>
    </xf>
    <xf numFmtId="0" fontId="71" fillId="0" borderId="0" xfId="0" applyFont="1" applyAlignment="1" applyProtection="1">
      <alignment horizontal="left" vertical="center"/>
    </xf>
    <xf numFmtId="0" fontId="43" fillId="0" borderId="0" xfId="0" applyFont="1" applyAlignment="1" applyProtection="1">
      <alignment horizontal="left" vertical="center"/>
    </xf>
    <xf numFmtId="167" fontId="71" fillId="0" borderId="0" xfId="0" quotePrefix="1" applyNumberFormat="1" applyFont="1" applyAlignment="1" applyProtection="1">
      <alignment horizontal="center" vertical="center"/>
    </xf>
    <xf numFmtId="44" fontId="69" fillId="0" borderId="0" xfId="1" applyFont="1" applyAlignment="1">
      <alignment horizontal="center" vertical="center"/>
    </xf>
    <xf numFmtId="0" fontId="69" fillId="0" borderId="11" xfId="0" applyFont="1" applyBorder="1" applyAlignment="1" applyProtection="1">
      <alignment vertical="center"/>
    </xf>
    <xf numFmtId="0" fontId="86" fillId="0" borderId="0" xfId="0" applyFont="1" applyAlignment="1" applyProtection="1">
      <alignment vertical="center"/>
    </xf>
    <xf numFmtId="164" fontId="111" fillId="6" borderId="0" xfId="0" applyNumberFormat="1" applyFont="1" applyFill="1" applyAlignment="1" applyProtection="1">
      <alignment horizontal="center" vertical="center"/>
    </xf>
    <xf numFmtId="164" fontId="111" fillId="6" borderId="15" xfId="0" applyNumberFormat="1" applyFont="1" applyFill="1" applyBorder="1" applyAlignment="1" applyProtection="1">
      <alignment horizontal="center" vertical="center"/>
    </xf>
    <xf numFmtId="164" fontId="36" fillId="0" borderId="11" xfId="0" applyNumberFormat="1" applyFont="1" applyBorder="1" applyAlignment="1" applyProtection="1">
      <alignment horizontal="center" vertical="center"/>
    </xf>
    <xf numFmtId="164" fontId="36" fillId="0" borderId="5" xfId="0" applyNumberFormat="1" applyFont="1" applyBorder="1" applyAlignment="1" applyProtection="1">
      <alignment horizontal="center" vertical="center"/>
    </xf>
    <xf numFmtId="164" fontId="36" fillId="0" borderId="6" xfId="0" applyNumberFormat="1" applyFont="1" applyBorder="1" applyAlignment="1" applyProtection="1">
      <alignment horizontal="center" vertical="center"/>
    </xf>
    <xf numFmtId="164" fontId="26" fillId="0" borderId="4" xfId="0" applyNumberFormat="1" applyFont="1" applyBorder="1" applyAlignment="1" applyProtection="1">
      <alignment vertical="center"/>
    </xf>
    <xf numFmtId="164" fontId="26" fillId="0" borderId="5" xfId="2" applyNumberFormat="1" applyFont="1" applyBorder="1" applyAlignment="1">
      <alignment horizontal="center" vertical="center"/>
    </xf>
    <xf numFmtId="164" fontId="34" fillId="0" borderId="2" xfId="0" applyNumberFormat="1" applyFont="1" applyBorder="1" applyAlignment="1" applyProtection="1">
      <alignment horizontal="left" vertical="center"/>
    </xf>
    <xf numFmtId="164" fontId="34" fillId="0" borderId="7" xfId="0" applyNumberFormat="1" applyFont="1" applyBorder="1" applyAlignment="1" applyProtection="1">
      <alignment horizontal="left" vertical="center"/>
    </xf>
    <xf numFmtId="164" fontId="0" fillId="0" borderId="4" xfId="0" applyNumberFormat="1" applyBorder="1" applyAlignment="1" applyProtection="1">
      <alignment horizontal="left" vertical="center"/>
    </xf>
    <xf numFmtId="180" fontId="43" fillId="7" borderId="0" xfId="0" applyNumberFormat="1" applyFont="1" applyFill="1" applyAlignment="1" applyProtection="1">
      <alignment horizontal="center" vertical="center"/>
      <protection locked="0"/>
    </xf>
    <xf numFmtId="0" fontId="15" fillId="0" borderId="11" xfId="16" applyBorder="1" applyAlignment="1">
      <alignment horizontal="center" vertical="center"/>
    </xf>
    <xf numFmtId="0" fontId="15" fillId="0" borderId="0" xfId="16" applyAlignment="1">
      <alignment vertical="center"/>
    </xf>
    <xf numFmtId="0" fontId="15" fillId="0" borderId="12" xfId="16" applyBorder="1" applyAlignment="1">
      <alignment vertical="center"/>
    </xf>
    <xf numFmtId="0" fontId="82" fillId="0" borderId="11" xfId="16" applyFont="1" applyBorder="1" applyAlignment="1">
      <alignment horizontal="center" vertical="center"/>
    </xf>
    <xf numFmtId="0" fontId="82" fillId="0" borderId="0" xfId="16" applyFont="1" applyAlignment="1">
      <alignment horizontal="left" vertical="center"/>
    </xf>
    <xf numFmtId="0" fontId="82" fillId="0" borderId="12" xfId="16" applyFont="1" applyBorder="1" applyAlignment="1">
      <alignment horizontal="left" vertical="center"/>
    </xf>
    <xf numFmtId="0" fontId="15" fillId="0" borderId="0" xfId="16" applyAlignment="1">
      <alignment horizontal="left" vertical="center"/>
    </xf>
    <xf numFmtId="0" fontId="15" fillId="0" borderId="12" xfId="16" applyBorder="1" applyAlignment="1">
      <alignment horizontal="center" vertical="center"/>
    </xf>
    <xf numFmtId="0" fontId="15" fillId="0" borderId="9" xfId="16" applyBorder="1" applyAlignment="1">
      <alignment horizontal="center" vertical="center"/>
    </xf>
    <xf numFmtId="0" fontId="82" fillId="0" borderId="10" xfId="16" applyFont="1" applyBorder="1" applyAlignment="1">
      <alignment vertical="center" wrapText="1"/>
    </xf>
    <xf numFmtId="0" fontId="15" fillId="0" borderId="12" xfId="16" applyBorder="1" applyAlignment="1">
      <alignment vertical="center" wrapText="1"/>
    </xf>
    <xf numFmtId="0" fontId="15" fillId="0" borderId="11" xfId="16" applyBorder="1" applyAlignment="1">
      <alignment vertical="center"/>
    </xf>
    <xf numFmtId="0" fontId="98" fillId="0" borderId="0" xfId="16" applyFont="1" applyAlignment="1">
      <alignment vertical="center"/>
    </xf>
    <xf numFmtId="0" fontId="15" fillId="0" borderId="0" xfId="16" applyAlignment="1">
      <alignment horizontal="center" vertical="center" wrapText="1"/>
    </xf>
    <xf numFmtId="0" fontId="15" fillId="0" borderId="11" xfId="16" applyBorder="1" applyAlignment="1">
      <alignment horizontal="left" vertical="center"/>
    </xf>
    <xf numFmtId="0" fontId="98" fillId="0" borderId="12" xfId="16" applyFont="1" applyBorder="1" applyAlignment="1">
      <alignment horizontal="center" vertical="center"/>
    </xf>
    <xf numFmtId="0" fontId="98" fillId="0" borderId="0" xfId="16" applyFont="1" applyAlignment="1">
      <alignment horizontal="left" vertical="center"/>
    </xf>
    <xf numFmtId="0" fontId="98" fillId="0" borderId="12" xfId="16" applyFont="1" applyBorder="1" applyAlignment="1">
      <alignment horizontal="left" vertical="center"/>
    </xf>
    <xf numFmtId="8" fontId="15" fillId="0" borderId="12" xfId="16" applyNumberFormat="1" applyBorder="1" applyAlignment="1">
      <alignment horizontal="left" vertical="center"/>
    </xf>
    <xf numFmtId="0" fontId="82" fillId="0" borderId="12" xfId="16" applyFont="1" applyBorder="1" applyAlignment="1">
      <alignment horizontal="left" vertical="center" wrapText="1"/>
    </xf>
    <xf numFmtId="0" fontId="12" fillId="0" borderId="11" xfId="16" applyFont="1" applyBorder="1" applyAlignment="1">
      <alignment horizontal="center" vertical="center"/>
    </xf>
    <xf numFmtId="0" fontId="10" fillId="0" borderId="12" xfId="16" applyFont="1" applyBorder="1" applyAlignment="1">
      <alignment vertical="center" wrapText="1"/>
    </xf>
    <xf numFmtId="0" fontId="82" fillId="0" borderId="0" xfId="16" applyFont="1" applyAlignment="1">
      <alignment vertical="center"/>
    </xf>
    <xf numFmtId="0" fontId="21" fillId="0" borderId="0" xfId="0" applyFont="1" applyAlignment="1" applyProtection="1">
      <alignment horizontal="right" vertical="center"/>
    </xf>
    <xf numFmtId="44" fontId="34" fillId="7" borderId="2" xfId="0" applyNumberFormat="1" applyFont="1" applyFill="1" applyBorder="1" applyAlignment="1" applyProtection="1">
      <alignment horizontal="right" vertical="center"/>
      <protection locked="0"/>
    </xf>
    <xf numFmtId="0" fontId="25" fillId="0" borderId="6" xfId="0" applyFont="1" applyBorder="1" applyAlignment="1" applyProtection="1">
      <alignment vertical="center"/>
    </xf>
    <xf numFmtId="44" fontId="26" fillId="9" borderId="0" xfId="0" applyNumberFormat="1" applyFont="1" applyFill="1" applyAlignment="1" applyProtection="1">
      <alignment vertical="center"/>
    </xf>
    <xf numFmtId="44" fontId="0" fillId="0" borderId="0" xfId="0" applyNumberFormat="1" applyAlignment="1" applyProtection="1">
      <alignment vertical="center"/>
    </xf>
    <xf numFmtId="0" fontId="27" fillId="0" borderId="0" xfId="0" applyFont="1" applyAlignment="1" applyProtection="1">
      <alignment horizontal="right" vertical="center"/>
    </xf>
    <xf numFmtId="0" fontId="23" fillId="0" borderId="0" xfId="0" applyFont="1" applyAlignment="1" applyProtection="1">
      <alignment horizontal="center" vertical="center"/>
    </xf>
    <xf numFmtId="44" fontId="24" fillId="9" borderId="0" xfId="0" applyNumberFormat="1" applyFont="1" applyFill="1" applyAlignment="1" applyProtection="1">
      <alignment vertical="center"/>
    </xf>
    <xf numFmtId="0" fontId="34" fillId="0" borderId="0" xfId="0" applyFont="1" applyAlignment="1" applyProtection="1">
      <alignment horizontal="right" vertical="center"/>
      <protection locked="0"/>
    </xf>
    <xf numFmtId="0" fontId="23" fillId="0" borderId="0" xfId="0" applyFont="1" applyAlignment="1" applyProtection="1">
      <alignment horizontal="center" vertical="center"/>
      <protection locked="0"/>
    </xf>
    <xf numFmtId="175" fontId="40" fillId="0" borderId="0" xfId="0" applyNumberFormat="1" applyFont="1" applyAlignment="1" applyProtection="1">
      <alignment vertical="center"/>
      <protection locked="0"/>
    </xf>
    <xf numFmtId="44" fontId="34" fillId="7" borderId="4" xfId="0" applyNumberFormat="1" applyFont="1" applyFill="1" applyBorder="1" applyAlignment="1" applyProtection="1">
      <alignment horizontal="right" vertical="center"/>
      <protection locked="0"/>
    </xf>
    <xf numFmtId="0" fontId="0" fillId="0" borderId="15" xfId="0" applyBorder="1" applyAlignment="1" applyProtection="1">
      <alignment horizontal="center" vertical="center"/>
    </xf>
    <xf numFmtId="0" fontId="23" fillId="0" borderId="1" xfId="0" applyFont="1" applyBorder="1" applyAlignment="1" applyProtection="1">
      <alignment horizontal="center" vertical="center"/>
    </xf>
    <xf numFmtId="44" fontId="34" fillId="7" borderId="4" xfId="1" applyFont="1" applyFill="1" applyBorder="1" applyAlignment="1" applyProtection="1">
      <alignment vertical="center"/>
      <protection locked="0"/>
    </xf>
    <xf numFmtId="44" fontId="26" fillId="9" borderId="0" xfId="0" applyNumberFormat="1" applyFont="1" applyFill="1" applyAlignment="1" applyProtection="1">
      <alignment horizontal="center" vertical="center"/>
      <protection locked="0"/>
    </xf>
    <xf numFmtId="44" fontId="25" fillId="9" borderId="0" xfId="0" applyNumberFormat="1" applyFont="1" applyFill="1" applyAlignment="1" applyProtection="1">
      <alignment horizontal="center" vertical="center"/>
    </xf>
    <xf numFmtId="170" fontId="111" fillId="0" borderId="0" xfId="0" applyNumberFormat="1" applyFont="1" applyAlignment="1" applyProtection="1">
      <alignment vertical="center"/>
    </xf>
    <xf numFmtId="0" fontId="82" fillId="0" borderId="12" xfId="16" applyFont="1" applyBorder="1" applyAlignment="1">
      <alignment vertical="center" wrapText="1"/>
    </xf>
    <xf numFmtId="0" fontId="9" fillId="0" borderId="0" xfId="16" applyFont="1" applyAlignment="1">
      <alignment vertical="center"/>
    </xf>
    <xf numFmtId="0" fontId="9" fillId="0" borderId="12" xfId="16" applyFont="1" applyBorder="1" applyAlignment="1">
      <alignment horizontal="left" vertical="center" wrapText="1"/>
    </xf>
    <xf numFmtId="0" fontId="9" fillId="0" borderId="15" xfId="16" applyFont="1" applyBorder="1" applyAlignment="1">
      <alignment vertical="center"/>
    </xf>
    <xf numFmtId="0" fontId="8" fillId="0" borderId="11" xfId="16" applyFont="1" applyBorder="1" applyAlignment="1">
      <alignment vertical="center"/>
    </xf>
    <xf numFmtId="0" fontId="27" fillId="7" borderId="0" xfId="0" applyFont="1" applyFill="1" applyAlignment="1" applyProtection="1">
      <alignment horizontal="left" vertical="center"/>
      <protection locked="0"/>
    </xf>
    <xf numFmtId="0" fontId="8" fillId="0" borderId="12" xfId="16" applyFont="1" applyBorder="1" applyAlignment="1">
      <alignment vertical="center"/>
    </xf>
    <xf numFmtId="0" fontId="34" fillId="3" borderId="2" xfId="0" applyFont="1" applyFill="1" applyBorder="1" applyAlignment="1" applyProtection="1">
      <alignment horizontal="center" vertical="center"/>
      <protection locked="0"/>
    </xf>
    <xf numFmtId="0" fontId="33" fillId="0" borderId="0" xfId="0" applyFont="1" applyAlignment="1" applyProtection="1">
      <alignment horizontal="center" vertical="center"/>
    </xf>
    <xf numFmtId="164" fontId="34" fillId="2" borderId="2" xfId="0" applyNumberFormat="1" applyFont="1" applyFill="1" applyBorder="1" applyAlignment="1">
      <alignment horizontal="center" vertical="center"/>
      <protection locked="0"/>
    </xf>
    <xf numFmtId="164" fontId="38" fillId="9" borderId="2" xfId="0" applyNumberFormat="1" applyFont="1" applyFill="1" applyBorder="1" applyAlignment="1">
      <alignment horizontal="center" vertical="center"/>
      <protection locked="0"/>
    </xf>
    <xf numFmtId="164" fontId="25" fillId="6" borderId="0" xfId="0" applyNumberFormat="1" applyFont="1" applyFill="1" applyAlignment="1" applyProtection="1">
      <alignment horizontal="center" vertical="center"/>
    </xf>
    <xf numFmtId="164" fontId="27" fillId="6" borderId="15" xfId="0" applyNumberFormat="1" applyFont="1" applyFill="1" applyBorder="1" applyAlignment="1" applyProtection="1">
      <alignment horizontal="center" vertical="center"/>
    </xf>
    <xf numFmtId="164" fontId="25" fillId="6" borderId="1" xfId="0" applyNumberFormat="1" applyFont="1" applyFill="1" applyBorder="1" applyAlignment="1" applyProtection="1">
      <alignment horizontal="center" vertical="center"/>
    </xf>
    <xf numFmtId="164" fontId="27" fillId="6" borderId="0" xfId="0" applyNumberFormat="1" applyFont="1" applyFill="1" applyAlignment="1" applyProtection="1">
      <alignment horizontal="center" vertical="center"/>
    </xf>
    <xf numFmtId="164" fontId="56" fillId="0" borderId="2" xfId="0" applyNumberFormat="1" applyFont="1" applyBorder="1" applyAlignment="1" applyProtection="1">
      <alignment horizontal="center" vertical="center"/>
    </xf>
    <xf numFmtId="164" fontId="56" fillId="0" borderId="2" xfId="0" applyNumberFormat="1" applyFont="1" applyBorder="1" applyAlignment="1" applyProtection="1">
      <alignment horizontal="right" vertical="center"/>
    </xf>
    <xf numFmtId="164" fontId="56" fillId="0" borderId="2" xfId="0" applyNumberFormat="1" applyFont="1" applyBorder="1" applyAlignment="1" applyProtection="1">
      <alignment vertical="center"/>
    </xf>
    <xf numFmtId="164" fontId="38" fillId="2" borderId="2" xfId="0" applyNumberFormat="1" applyFont="1" applyFill="1" applyBorder="1" applyAlignment="1" applyProtection="1">
      <alignment horizontal="center" vertical="center"/>
    </xf>
    <xf numFmtId="0" fontId="27" fillId="9" borderId="0" xfId="0" applyFont="1" applyFill="1" applyAlignment="1" applyProtection="1">
      <alignment horizontal="center" vertical="center"/>
    </xf>
    <xf numFmtId="164" fontId="27" fillId="2" borderId="2" xfId="0" applyNumberFormat="1" applyFont="1" applyFill="1" applyBorder="1" applyAlignment="1" applyProtection="1">
      <alignment horizontal="center" vertical="center"/>
    </xf>
    <xf numFmtId="164" fontId="25" fillId="8" borderId="0" xfId="0" applyNumberFormat="1" applyFont="1" applyFill="1" applyAlignment="1" applyProtection="1">
      <alignment horizontal="center" vertical="center"/>
    </xf>
    <xf numFmtId="164" fontId="27" fillId="2" borderId="24" xfId="0" applyNumberFormat="1" applyFont="1" applyFill="1" applyBorder="1" applyAlignment="1" applyProtection="1">
      <alignment horizontal="center" vertical="center"/>
    </xf>
    <xf numFmtId="164" fontId="34" fillId="0" borderId="5" xfId="4" applyNumberFormat="1" applyFont="1" applyBorder="1" applyAlignment="1">
      <alignment horizontal="center" vertical="center"/>
    </xf>
    <xf numFmtId="164" fontId="38" fillId="9" borderId="5" xfId="0" applyNumberFormat="1" applyFont="1" applyFill="1" applyBorder="1" applyAlignment="1" applyProtection="1">
      <alignment horizontal="center" vertical="center"/>
    </xf>
    <xf numFmtId="164" fontId="38" fillId="2" borderId="5" xfId="0" applyNumberFormat="1" applyFont="1" applyFill="1" applyBorder="1" applyAlignment="1" applyProtection="1">
      <alignment horizontal="center" vertical="center"/>
    </xf>
    <xf numFmtId="164" fontId="34" fillId="0" borderId="4" xfId="2" applyNumberFormat="1" applyFont="1" applyBorder="1" applyAlignment="1">
      <alignment horizontal="center" vertical="center"/>
    </xf>
    <xf numFmtId="164" fontId="38" fillId="9" borderId="4" xfId="0" applyNumberFormat="1" applyFont="1" applyFill="1" applyBorder="1" applyAlignment="1" applyProtection="1">
      <alignment horizontal="center" vertical="center"/>
    </xf>
    <xf numFmtId="164" fontId="56" fillId="0" borderId="4" xfId="0" applyNumberFormat="1" applyFont="1" applyBorder="1" applyAlignment="1" applyProtection="1">
      <alignment horizontal="center" vertical="center"/>
    </xf>
    <xf numFmtId="164" fontId="25" fillId="7" borderId="0" xfId="0" applyNumberFormat="1" applyFont="1" applyFill="1" applyAlignment="1" applyProtection="1">
      <alignment horizontal="center" vertical="center"/>
      <protection locked="0"/>
    </xf>
    <xf numFmtId="164" fontId="27" fillId="9" borderId="15" xfId="0" applyNumberFormat="1" applyFont="1" applyFill="1" applyBorder="1" applyAlignment="1" applyProtection="1">
      <alignment horizontal="center" vertical="center"/>
    </xf>
    <xf numFmtId="164" fontId="34" fillId="0" borderId="4" xfId="0" applyNumberFormat="1" applyFont="1" applyBorder="1" applyAlignment="1" applyProtection="1">
      <alignment horizontal="center" vertical="center"/>
    </xf>
    <xf numFmtId="164" fontId="39" fillId="0" borderId="6" xfId="0" applyNumberFormat="1" applyFont="1" applyBorder="1" applyAlignment="1" applyProtection="1">
      <alignment horizontal="center" vertical="center"/>
    </xf>
    <xf numFmtId="0" fontId="25" fillId="0" borderId="15" xfId="0" applyFont="1" applyBorder="1" applyAlignment="1" applyProtection="1">
      <alignment vertical="center"/>
      <protection locked="0"/>
    </xf>
    <xf numFmtId="0" fontId="25" fillId="0" borderId="11" xfId="0" applyFont="1" applyBorder="1" applyAlignment="1" applyProtection="1">
      <alignment vertical="center"/>
      <protection locked="0"/>
    </xf>
    <xf numFmtId="44" fontId="26" fillId="9" borderId="15" xfId="0" applyNumberFormat="1" applyFont="1" applyFill="1" applyBorder="1" applyAlignment="1" applyProtection="1">
      <alignment vertical="center"/>
    </xf>
    <xf numFmtId="44" fontId="25" fillId="9" borderId="0" xfId="0" applyNumberFormat="1" applyFont="1" applyFill="1" applyAlignment="1" applyProtection="1">
      <alignment vertical="center"/>
    </xf>
    <xf numFmtId="164" fontId="34" fillId="0" borderId="15" xfId="0" applyNumberFormat="1" applyFont="1" applyBorder="1" applyAlignment="1" applyProtection="1">
      <alignment horizontal="center" vertical="center"/>
    </xf>
    <xf numFmtId="164" fontId="34" fillId="0" borderId="15" xfId="0" applyNumberFormat="1" applyFont="1" applyBorder="1" applyAlignment="1" applyProtection="1">
      <alignment vertical="center"/>
    </xf>
    <xf numFmtId="164" fontId="34" fillId="0" borderId="0" xfId="0" applyNumberFormat="1" applyFont="1" applyAlignment="1" applyProtection="1">
      <alignment vertical="center"/>
    </xf>
    <xf numFmtId="164" fontId="27" fillId="8" borderId="22" xfId="0" applyNumberFormat="1" applyFont="1" applyFill="1" applyBorder="1" applyAlignment="1" applyProtection="1">
      <alignment horizontal="center" vertical="center"/>
    </xf>
    <xf numFmtId="0" fontId="6" fillId="0" borderId="0" xfId="16" applyFont="1" applyAlignment="1">
      <alignment vertical="center"/>
    </xf>
    <xf numFmtId="0" fontId="34" fillId="0" borderId="0" xfId="0" applyFont="1" applyAlignment="1" applyProtection="1">
      <alignment horizontal="center" vertical="center"/>
      <protection locked="0"/>
    </xf>
    <xf numFmtId="9" fontId="33" fillId="0" borderId="0" xfId="2" applyFont="1" applyAlignment="1">
      <alignment horizontal="center" vertical="center"/>
    </xf>
    <xf numFmtId="44" fontId="39" fillId="0" borderId="0" xfId="0" applyNumberFormat="1" applyFont="1" applyAlignment="1" applyProtection="1">
      <alignment horizontal="center" vertical="center"/>
    </xf>
    <xf numFmtId="10" fontId="39" fillId="0" borderId="23" xfId="0" applyNumberFormat="1" applyFont="1" applyBorder="1" applyAlignment="1" applyProtection="1">
      <alignment vertical="center"/>
    </xf>
    <xf numFmtId="9" fontId="55" fillId="0" borderId="0" xfId="2" applyFont="1" applyAlignment="1">
      <alignment horizontal="center" vertical="center"/>
    </xf>
    <xf numFmtId="10" fontId="53" fillId="0" borderId="7" xfId="0" applyNumberFormat="1" applyFont="1" applyBorder="1" applyAlignment="1" applyProtection="1">
      <alignment vertical="center"/>
    </xf>
    <xf numFmtId="0" fontId="20" fillId="0" borderId="0" xfId="3" applyAlignment="1">
      <alignment vertical="center"/>
    </xf>
    <xf numFmtId="9" fontId="33" fillId="0" borderId="1" xfId="2" applyFont="1" applyBorder="1" applyAlignment="1">
      <alignment horizontal="center" vertical="center"/>
    </xf>
    <xf numFmtId="10" fontId="33" fillId="0" borderId="23" xfId="0" applyNumberFormat="1" applyFont="1" applyBorder="1" applyAlignment="1" applyProtection="1">
      <alignment vertical="center"/>
    </xf>
    <xf numFmtId="0" fontId="23" fillId="0" borderId="22" xfId="0" applyFont="1" applyBorder="1" applyAlignment="1" applyProtection="1">
      <alignment vertical="center"/>
    </xf>
    <xf numFmtId="164" fontId="40" fillId="0" borderId="2" xfId="0" applyNumberFormat="1" applyFont="1" applyBorder="1" applyAlignment="1" applyProtection="1">
      <alignment vertical="center"/>
    </xf>
    <xf numFmtId="0" fontId="40" fillId="7" borderId="2" xfId="0" applyFont="1" applyFill="1" applyBorder="1" applyAlignment="1" applyProtection="1">
      <alignment horizontal="center" vertical="center"/>
      <protection locked="0"/>
    </xf>
    <xf numFmtId="9" fontId="39" fillId="7" borderId="0" xfId="0" applyNumberFormat="1" applyFont="1" applyFill="1" applyAlignment="1" applyProtection="1">
      <alignment horizontal="center" vertical="center"/>
      <protection locked="0"/>
    </xf>
    <xf numFmtId="0" fontId="26" fillId="0" borderId="0" xfId="0" applyFont="1" applyAlignment="1" applyProtection="1">
      <alignment horizontal="right" vertical="center"/>
      <protection locked="0"/>
    </xf>
    <xf numFmtId="0" fontId="29" fillId="0" borderId="12"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0" fillId="0" borderId="14" xfId="3" applyBorder="1" applyAlignment="1">
      <alignment vertical="center"/>
    </xf>
    <xf numFmtId="0" fontId="80" fillId="7" borderId="0" xfId="0" applyFont="1" applyFill="1" applyAlignment="1" applyProtection="1">
      <alignment horizontal="left" vertical="center"/>
    </xf>
    <xf numFmtId="0" fontId="79" fillId="7" borderId="0" xfId="0" applyFont="1" applyFill="1" applyAlignment="1" applyProtection="1">
      <alignment horizontal="left" vertical="center"/>
    </xf>
    <xf numFmtId="0" fontId="20" fillId="7" borderId="0" xfId="3" applyFill="1" applyAlignment="1">
      <alignment vertical="center"/>
    </xf>
    <xf numFmtId="164" fontId="20" fillId="0" borderId="2" xfId="3" applyNumberFormat="1" applyBorder="1" applyAlignment="1">
      <alignment vertical="center"/>
    </xf>
    <xf numFmtId="0" fontId="80" fillId="0" borderId="0" xfId="0" applyFont="1" applyAlignment="1" applyProtection="1">
      <alignment horizontal="left" vertical="center"/>
    </xf>
    <xf numFmtId="0" fontId="79" fillId="0" borderId="0" xfId="0" applyFont="1" applyAlignment="1" applyProtection="1">
      <alignment horizontal="left" vertical="center"/>
    </xf>
    <xf numFmtId="0" fontId="37" fillId="0" borderId="0" xfId="0" applyFont="1" applyAlignment="1" applyProtection="1">
      <alignment horizontal="left" vertical="center"/>
    </xf>
    <xf numFmtId="164" fontId="122" fillId="0" borderId="2" xfId="3" applyNumberFormat="1" applyFont="1" applyBorder="1" applyAlignment="1">
      <alignment vertical="center"/>
    </xf>
    <xf numFmtId="0" fontId="81" fillId="0" borderId="0" xfId="0" applyFont="1" applyAlignment="1" applyProtection="1">
      <alignment horizontal="left" vertical="center"/>
    </xf>
    <xf numFmtId="0" fontId="83" fillId="0" borderId="0" xfId="0" applyFont="1" applyAlignment="1" applyProtection="1">
      <alignment horizontal="left" vertical="center"/>
    </xf>
    <xf numFmtId="164" fontId="123" fillId="0" borderId="2" xfId="3" applyNumberFormat="1" applyFont="1" applyBorder="1" applyAlignment="1">
      <alignment vertical="center"/>
    </xf>
    <xf numFmtId="164" fontId="38" fillId="9" borderId="2" xfId="3" applyNumberFormat="1" applyFont="1" applyFill="1" applyBorder="1" applyAlignment="1">
      <alignment horizontal="center" vertical="center"/>
    </xf>
    <xf numFmtId="164" fontId="56" fillId="0" borderId="2" xfId="3" applyNumberFormat="1" applyFont="1" applyBorder="1" applyAlignment="1">
      <alignment horizontal="center" vertical="center"/>
    </xf>
    <xf numFmtId="164" fontId="38" fillId="9" borderId="4" xfId="3" applyNumberFormat="1" applyFont="1" applyFill="1" applyBorder="1" applyAlignment="1">
      <alignment horizontal="center" vertical="center"/>
    </xf>
    <xf numFmtId="164" fontId="39" fillId="0" borderId="14" xfId="3" applyNumberFormat="1" applyFont="1" applyBorder="1" applyAlignment="1">
      <alignment horizontal="center" vertical="center"/>
    </xf>
    <xf numFmtId="0" fontId="107" fillId="0" borderId="0" xfId="3" applyFont="1" applyAlignment="1">
      <alignment vertical="center"/>
    </xf>
    <xf numFmtId="0" fontId="29" fillId="0" borderId="0" xfId="0" applyFont="1" applyAlignment="1" applyProtection="1">
      <alignment horizontal="left" vertical="center" indent="1"/>
    </xf>
    <xf numFmtId="0" fontId="29" fillId="0" borderId="0" xfId="0" applyFont="1" applyAlignment="1" applyProtection="1">
      <alignment horizontal="left" vertical="center" indent="3"/>
    </xf>
    <xf numFmtId="0" fontId="29" fillId="0" borderId="0" xfId="0" applyFont="1" applyAlignment="1" applyProtection="1">
      <alignment horizontal="left" vertical="center" indent="2"/>
    </xf>
    <xf numFmtId="0" fontId="40" fillId="0" borderId="0" xfId="0" applyFont="1" applyProtection="1"/>
    <xf numFmtId="0" fontId="36" fillId="0" borderId="0" xfId="0" applyFont="1" applyAlignment="1" applyProtection="1">
      <alignment horizontal="left" vertical="center"/>
      <protection locked="0"/>
    </xf>
    <xf numFmtId="0" fontId="20" fillId="0" borderId="0" xfId="3" applyAlignment="1" applyProtection="1">
      <alignment vertical="center"/>
      <protection locked="0"/>
    </xf>
    <xf numFmtId="0" fontId="0" fillId="0" borderId="0" xfId="0" applyProtection="1">
      <protection locked="0"/>
    </xf>
    <xf numFmtId="0" fontId="33" fillId="4" borderId="0" xfId="0" applyFont="1" applyFill="1" applyAlignment="1" applyProtection="1">
      <alignment vertical="center"/>
      <protection locked="0"/>
    </xf>
    <xf numFmtId="44" fontId="34" fillId="10" borderId="0" xfId="1" applyFont="1" applyFill="1" applyAlignment="1" applyProtection="1">
      <alignment vertical="center"/>
      <protection locked="0"/>
    </xf>
    <xf numFmtId="44" fontId="34" fillId="2" borderId="0" xfId="1" applyFont="1" applyFill="1" applyAlignment="1" applyProtection="1">
      <alignment vertical="center"/>
      <protection locked="0"/>
    </xf>
    <xf numFmtId="44" fontId="34" fillId="0" borderId="2" xfId="1" quotePrefix="1" applyFont="1" applyBorder="1" applyAlignment="1" applyProtection="1">
      <alignment horizontal="center" vertical="center"/>
      <protection locked="0"/>
    </xf>
    <xf numFmtId="0" fontId="36" fillId="0" borderId="0" xfId="0" applyFont="1" applyAlignment="1" applyProtection="1">
      <alignment horizontal="left" vertical="center" wrapText="1"/>
    </xf>
    <xf numFmtId="39" fontId="34" fillId="7" borderId="13" xfId="1" quotePrefix="1" applyNumberFormat="1" applyFont="1" applyFill="1" applyBorder="1" applyAlignment="1" applyProtection="1">
      <alignment horizontal="center" vertical="center"/>
      <protection locked="0"/>
    </xf>
    <xf numFmtId="180" fontId="43" fillId="0" borderId="3" xfId="0" applyNumberFormat="1" applyFont="1" applyBorder="1" applyAlignment="1" applyProtection="1">
      <alignment horizontal="center" vertical="center"/>
    </xf>
    <xf numFmtId="0" fontId="0" fillId="7" borderId="13" xfId="0" applyFill="1" applyBorder="1" applyAlignment="1" applyProtection="1">
      <alignment horizontal="left" vertical="center"/>
      <protection locked="0"/>
    </xf>
    <xf numFmtId="0" fontId="0" fillId="7" borderId="23" xfId="0" applyFill="1" applyBorder="1" applyAlignment="1" applyProtection="1">
      <alignment horizontal="left" vertical="center"/>
      <protection locked="0"/>
    </xf>
    <xf numFmtId="0" fontId="0" fillId="7" borderId="7" xfId="0" applyFill="1" applyBorder="1" applyAlignment="1" applyProtection="1">
      <alignment horizontal="left" vertical="center"/>
      <protection locked="0"/>
    </xf>
    <xf numFmtId="0" fontId="34" fillId="0" borderId="6" xfId="0" applyFont="1" applyBorder="1" applyAlignment="1">
      <alignment horizontal="center" vertical="center"/>
      <protection locked="0"/>
    </xf>
    <xf numFmtId="0" fontId="4" fillId="0" borderId="12" xfId="16" applyFont="1" applyBorder="1" applyAlignment="1">
      <alignment vertical="center" wrapText="1"/>
    </xf>
    <xf numFmtId="164" fontId="34" fillId="7" borderId="2" xfId="0" applyNumberFormat="1" applyFont="1" applyFill="1" applyBorder="1" applyAlignment="1" applyProtection="1">
      <alignment horizontal="center" vertical="center"/>
      <protection locked="0"/>
    </xf>
    <xf numFmtId="0" fontId="34" fillId="7" borderId="0" xfId="0" applyFont="1" applyFill="1" applyAlignment="1" applyProtection="1">
      <alignment vertical="center"/>
      <protection locked="0"/>
    </xf>
    <xf numFmtId="49" fontId="29" fillId="0" borderId="0" xfId="0" applyNumberFormat="1" applyFont="1" applyAlignment="1" applyProtection="1">
      <alignment horizontal="right"/>
    </xf>
    <xf numFmtId="0" fontId="33" fillId="0" borderId="11" xfId="0" applyFont="1" applyBorder="1" applyAlignment="1" applyProtection="1">
      <alignment horizontal="left" vertical="center"/>
    </xf>
    <xf numFmtId="0" fontId="25" fillId="0" borderId="3" xfId="0" applyFont="1" applyBorder="1" applyAlignment="1" applyProtection="1">
      <alignment vertical="center"/>
    </xf>
    <xf numFmtId="0" fontId="85" fillId="0" borderId="0" xfId="0" applyFont="1" applyAlignment="1" applyProtection="1">
      <alignment horizontal="center" vertical="center"/>
    </xf>
    <xf numFmtId="164" fontId="34" fillId="0" borderId="2" xfId="0" applyNumberFormat="1" applyFont="1" applyBorder="1" applyAlignment="1" applyProtection="1">
      <alignment horizontal="center" vertical="center"/>
      <protection locked="0"/>
    </xf>
    <xf numFmtId="0" fontId="15" fillId="0" borderId="12" xfId="16" applyBorder="1" applyAlignment="1">
      <alignment horizontal="left" vertical="center"/>
    </xf>
    <xf numFmtId="0" fontId="5" fillId="0" borderId="25" xfId="16" applyFont="1" applyBorder="1" applyAlignment="1">
      <alignment horizontal="left" vertical="center" wrapText="1"/>
    </xf>
    <xf numFmtId="0" fontId="85" fillId="0" borderId="13" xfId="0" applyFont="1" applyBorder="1" applyAlignment="1" applyProtection="1">
      <alignment horizontal="center" vertical="center"/>
    </xf>
    <xf numFmtId="0" fontId="85" fillId="0" borderId="23" xfId="0" applyFont="1" applyBorder="1" applyAlignment="1" applyProtection="1">
      <alignment horizontal="center" vertical="center"/>
    </xf>
    <xf numFmtId="0" fontId="85" fillId="0" borderId="7" xfId="0" applyFont="1" applyBorder="1" applyAlignment="1" applyProtection="1">
      <alignment horizontal="center" vertical="center"/>
    </xf>
    <xf numFmtId="0" fontId="3" fillId="0" borderId="12" xfId="16" applyFont="1" applyBorder="1" applyAlignment="1">
      <alignment vertical="center" wrapText="1"/>
    </xf>
    <xf numFmtId="0" fontId="3" fillId="0" borderId="0" xfId="16" applyFont="1" applyAlignment="1">
      <alignment vertical="center"/>
    </xf>
    <xf numFmtId="0" fontId="0" fillId="0" borderId="26" xfId="0" applyBorder="1" applyAlignment="1" applyProtection="1">
      <alignment vertical="center"/>
    </xf>
    <xf numFmtId="0" fontId="0" fillId="0" borderId="22" xfId="0" applyBorder="1" applyAlignment="1" applyProtection="1">
      <alignment vertical="center"/>
    </xf>
    <xf numFmtId="0" fontId="0" fillId="0" borderId="27" xfId="0" applyBorder="1" applyAlignment="1" applyProtection="1">
      <alignment vertical="center"/>
    </xf>
    <xf numFmtId="0" fontId="21" fillId="0" borderId="28" xfId="0" applyFont="1" applyBorder="1" applyAlignment="1" applyProtection="1">
      <alignment vertical="center"/>
    </xf>
    <xf numFmtId="0" fontId="0" fillId="0" borderId="29" xfId="0" applyBorder="1" applyAlignment="1" applyProtection="1">
      <alignment vertical="center"/>
    </xf>
    <xf numFmtId="0" fontId="23" fillId="0" borderId="28" xfId="0" applyFont="1" applyBorder="1" applyAlignment="1" applyProtection="1">
      <alignment horizontal="right" vertical="center"/>
    </xf>
    <xf numFmtId="0" fontId="0" fillId="0" borderId="32" xfId="0" applyBorder="1" applyAlignment="1" applyProtection="1">
      <alignment vertical="center"/>
    </xf>
    <xf numFmtId="0" fontId="0" fillId="0" borderId="19" xfId="0" applyBorder="1" applyAlignment="1" applyProtection="1">
      <alignment vertical="center"/>
    </xf>
    <xf numFmtId="0" fontId="0" fillId="0" borderId="33" xfId="0" applyBorder="1" applyAlignment="1" applyProtection="1">
      <alignment vertical="center"/>
    </xf>
    <xf numFmtId="0" fontId="3" fillId="0" borderId="0" xfId="16" applyFont="1" applyAlignment="1">
      <alignment horizontal="left" vertical="center"/>
    </xf>
    <xf numFmtId="0" fontId="29" fillId="7" borderId="2" xfId="0" applyFont="1" applyFill="1" applyBorder="1" applyAlignment="1" applyProtection="1">
      <alignment vertical="center"/>
      <protection locked="0"/>
    </xf>
    <xf numFmtId="0" fontId="111" fillId="0" borderId="0" xfId="0" applyFont="1" applyAlignment="1" applyProtection="1">
      <alignment horizontal="center" vertical="center" textRotation="90"/>
    </xf>
    <xf numFmtId="0" fontId="28" fillId="0" borderId="15" xfId="0" applyFont="1" applyBorder="1" applyAlignment="1" applyProtection="1">
      <alignment horizontal="center" vertical="center"/>
    </xf>
    <xf numFmtId="164" fontId="34" fillId="10" borderId="2" xfId="0" applyNumberFormat="1" applyFont="1" applyFill="1" applyBorder="1" applyAlignment="1">
      <alignment horizontal="center" vertical="center"/>
      <protection locked="0"/>
    </xf>
    <xf numFmtId="44" fontId="33" fillId="9" borderId="0" xfId="0" applyNumberFormat="1" applyFont="1" applyFill="1" applyAlignment="1" applyProtection="1">
      <alignment vertical="center"/>
    </xf>
    <xf numFmtId="44" fontId="39" fillId="9" borderId="0" xfId="0" applyNumberFormat="1" applyFont="1" applyFill="1" applyAlignment="1" applyProtection="1">
      <alignment vertical="center"/>
    </xf>
    <xf numFmtId="173" fontId="69" fillId="13" borderId="1" xfId="0" applyNumberFormat="1" applyFont="1" applyFill="1" applyBorder="1" applyAlignment="1" applyProtection="1">
      <alignment horizontal="center" vertical="center"/>
    </xf>
    <xf numFmtId="164" fontId="111" fillId="0" borderId="0" xfId="0" applyNumberFormat="1" applyFont="1" applyAlignment="1" applyProtection="1">
      <alignment horizontal="center" vertical="center"/>
    </xf>
    <xf numFmtId="164" fontId="111" fillId="8" borderId="3" xfId="0" applyNumberFormat="1" applyFont="1" applyFill="1" applyBorder="1" applyAlignment="1" applyProtection="1">
      <alignment horizontal="center" vertical="center"/>
    </xf>
    <xf numFmtId="9" fontId="111" fillId="8" borderId="3" xfId="0" applyNumberFormat="1" applyFont="1" applyFill="1" applyBorder="1" applyAlignment="1" applyProtection="1">
      <alignment horizontal="center" vertical="center"/>
    </xf>
    <xf numFmtId="44" fontId="111" fillId="8" borderId="3" xfId="0" applyNumberFormat="1" applyFont="1" applyFill="1" applyBorder="1" applyAlignment="1" applyProtection="1">
      <alignment horizontal="center" vertical="center"/>
    </xf>
    <xf numFmtId="44" fontId="43" fillId="2" borderId="3" xfId="0" applyNumberFormat="1" applyFont="1" applyFill="1" applyBorder="1" applyAlignment="1" applyProtection="1">
      <alignment vertical="center"/>
    </xf>
    <xf numFmtId="9" fontId="25" fillId="0" borderId="0" xfId="0" applyNumberFormat="1" applyFont="1" applyAlignment="1" applyProtection="1">
      <alignment vertical="center"/>
    </xf>
    <xf numFmtId="168" fontId="34" fillId="0" borderId="15" xfId="0" applyNumberFormat="1" applyFont="1" applyBorder="1" applyAlignment="1" applyProtection="1">
      <alignment horizontal="center" vertical="center"/>
    </xf>
    <xf numFmtId="168" fontId="26" fillId="0" borderId="15" xfId="0" applyNumberFormat="1" applyFont="1" applyBorder="1" applyAlignment="1" applyProtection="1">
      <alignment horizontal="center" vertical="center"/>
    </xf>
    <xf numFmtId="10" fontId="34" fillId="0" borderId="15" xfId="0" applyNumberFormat="1" applyFont="1" applyBorder="1" applyAlignment="1" applyProtection="1">
      <alignment horizontal="center" vertical="center"/>
    </xf>
    <xf numFmtId="9" fontId="40" fillId="0" borderId="0" xfId="0" applyNumberFormat="1" applyFont="1" applyAlignment="1" applyProtection="1">
      <alignment vertical="center"/>
    </xf>
    <xf numFmtId="9" fontId="26" fillId="0" borderId="0" xfId="2" applyFont="1" applyAlignment="1" applyProtection="1">
      <alignment horizontal="center" vertical="center"/>
    </xf>
    <xf numFmtId="168" fontId="26" fillId="0" borderId="15" xfId="2" applyNumberFormat="1" applyFont="1" applyBorder="1" applyAlignment="1">
      <alignment horizontal="center" vertical="center"/>
    </xf>
    <xf numFmtId="10" fontId="26" fillId="0" borderId="15" xfId="2" applyNumberFormat="1" applyFont="1" applyBorder="1" applyAlignment="1">
      <alignment horizontal="center" vertical="center"/>
    </xf>
    <xf numFmtId="0" fontId="2" fillId="0" borderId="0" xfId="3" applyFont="1" applyAlignment="1">
      <alignment vertical="center"/>
    </xf>
    <xf numFmtId="168" fontId="69" fillId="0" borderId="0" xfId="2" applyNumberFormat="1" applyFont="1" applyAlignment="1">
      <alignment vertical="center"/>
    </xf>
    <xf numFmtId="9" fontId="69" fillId="0" borderId="0" xfId="0" applyNumberFormat="1" applyFont="1" applyAlignment="1" applyProtection="1">
      <alignment vertical="center"/>
    </xf>
    <xf numFmtId="10" fontId="69" fillId="0" borderId="11" xfId="0" applyNumberFormat="1" applyFont="1" applyBorder="1" applyAlignment="1" applyProtection="1">
      <alignment vertical="center"/>
    </xf>
    <xf numFmtId="1" fontId="26" fillId="0" borderId="2" xfId="2" applyNumberFormat="1" applyFont="1" applyBorder="1" applyAlignment="1">
      <alignment horizontal="center" vertical="center"/>
    </xf>
    <xf numFmtId="42" fontId="0" fillId="0" borderId="0" xfId="0" applyNumberFormat="1" applyAlignment="1" applyProtection="1">
      <alignment vertical="center"/>
    </xf>
    <xf numFmtId="172" fontId="69" fillId="7" borderId="0" xfId="0" applyNumberFormat="1" applyFont="1" applyFill="1" applyAlignment="1" applyProtection="1">
      <alignment horizontal="center" vertical="center"/>
    </xf>
    <xf numFmtId="164" fontId="38" fillId="0" borderId="5" xfId="0" applyNumberFormat="1" applyFont="1" applyBorder="1" applyAlignment="1" applyProtection="1">
      <alignment horizontal="center" vertical="center"/>
    </xf>
    <xf numFmtId="9" fontId="107" fillId="0" borderId="0" xfId="3" applyNumberFormat="1" applyFont="1" applyAlignment="1">
      <alignment vertical="center"/>
    </xf>
    <xf numFmtId="168" fontId="107" fillId="0" borderId="0" xfId="3" applyNumberFormat="1" applyFont="1" applyAlignment="1">
      <alignment vertical="center"/>
    </xf>
    <xf numFmtId="9" fontId="34" fillId="0" borderId="0" xfId="0" applyNumberFormat="1" applyFont="1" applyAlignment="1" applyProtection="1">
      <alignment vertical="center"/>
    </xf>
    <xf numFmtId="168" fontId="26" fillId="0" borderId="0" xfId="0" applyNumberFormat="1" applyFont="1" applyAlignment="1" applyProtection="1">
      <alignment vertical="center"/>
    </xf>
    <xf numFmtId="9" fontId="26" fillId="0" borderId="0" xfId="0" applyNumberFormat="1" applyFont="1" applyAlignment="1" applyProtection="1">
      <alignment vertical="center"/>
    </xf>
    <xf numFmtId="181" fontId="34" fillId="7" borderId="2" xfId="1" applyNumberFormat="1" applyFont="1" applyFill="1" applyBorder="1" applyAlignment="1" applyProtection="1">
      <alignment vertical="center"/>
      <protection locked="0"/>
    </xf>
    <xf numFmtId="181" fontId="34" fillId="7" borderId="4" xfId="1" applyNumberFormat="1" applyFont="1" applyFill="1" applyBorder="1" applyAlignment="1" applyProtection="1">
      <alignment vertical="center"/>
      <protection locked="0"/>
    </xf>
    <xf numFmtId="168" fontId="34" fillId="0" borderId="15" xfId="2" applyNumberFormat="1" applyFont="1" applyBorder="1" applyAlignment="1">
      <alignment horizontal="center" vertical="center"/>
    </xf>
    <xf numFmtId="164" fontId="129" fillId="14" borderId="2" xfId="20" applyNumberFormat="1" applyFont="1" applyBorder="1" applyAlignment="1" applyProtection="1">
      <alignment horizontal="center" vertical="center"/>
    </xf>
    <xf numFmtId="0" fontId="98" fillId="11" borderId="13" xfId="16" applyFont="1" applyFill="1" applyBorder="1" applyAlignment="1">
      <alignment horizontal="left" vertical="center"/>
    </xf>
    <xf numFmtId="0" fontId="98" fillId="11" borderId="23" xfId="16" applyFont="1" applyFill="1" applyBorder="1" applyAlignment="1">
      <alignment horizontal="left" vertical="center"/>
    </xf>
    <xf numFmtId="0" fontId="98" fillId="11" borderId="7" xfId="16" applyFont="1" applyFill="1" applyBorder="1" applyAlignment="1">
      <alignment horizontal="left" vertical="center"/>
    </xf>
    <xf numFmtId="0" fontId="11" fillId="0" borderId="0" xfId="16" applyFont="1" applyAlignment="1">
      <alignment horizontal="left" vertical="center"/>
    </xf>
    <xf numFmtId="0" fontId="15" fillId="0" borderId="12" xfId="16" applyBorder="1" applyAlignment="1">
      <alignment horizontal="left" vertical="center"/>
    </xf>
    <xf numFmtId="0" fontId="8" fillId="0" borderId="0" xfId="16" applyFont="1" applyAlignment="1">
      <alignment horizontal="left" vertical="center"/>
    </xf>
    <xf numFmtId="0" fontId="15" fillId="0" borderId="11" xfId="16" applyBorder="1" applyAlignment="1">
      <alignment horizontal="center" vertical="center"/>
    </xf>
    <xf numFmtId="0" fontId="15" fillId="0" borderId="18" xfId="16" applyBorder="1" applyAlignment="1">
      <alignment horizontal="center" vertical="center"/>
    </xf>
    <xf numFmtId="0" fontId="5" fillId="0" borderId="0" xfId="16" applyFont="1" applyAlignment="1">
      <alignment horizontal="left" vertical="center" wrapText="1"/>
    </xf>
    <xf numFmtId="0" fontId="5" fillId="0" borderId="12" xfId="16" applyFont="1" applyBorder="1" applyAlignment="1">
      <alignment horizontal="left" vertical="center" wrapText="1"/>
    </xf>
    <xf numFmtId="0" fontId="5" fillId="0" borderId="1" xfId="16" applyFont="1" applyBorder="1" applyAlignment="1">
      <alignment horizontal="left" vertical="center" wrapText="1"/>
    </xf>
    <xf numFmtId="0" fontId="5" fillId="0" borderId="25" xfId="16" applyFont="1" applyBorder="1" applyAlignment="1">
      <alignment horizontal="left" vertical="center" wrapText="1"/>
    </xf>
    <xf numFmtId="0" fontId="3" fillId="0" borderId="0" xfId="16" applyFont="1" applyAlignment="1">
      <alignment horizontal="left" vertical="center"/>
    </xf>
    <xf numFmtId="0" fontId="3" fillId="0" borderId="0" xfId="16" applyFont="1" applyAlignment="1">
      <alignment horizontal="left" vertical="center" wrapText="1"/>
    </xf>
    <xf numFmtId="0" fontId="8" fillId="0" borderId="11" xfId="16" applyFont="1" applyBorder="1" applyAlignment="1">
      <alignment horizontal="left" vertical="center"/>
    </xf>
    <xf numFmtId="0" fontId="15" fillId="0" borderId="0" xfId="16" applyAlignment="1">
      <alignment horizontal="left" vertical="center"/>
    </xf>
    <xf numFmtId="0" fontId="8" fillId="0" borderId="0" xfId="16" applyFont="1" applyAlignment="1">
      <alignment horizontal="left" vertical="center" wrapText="1"/>
    </xf>
    <xf numFmtId="0" fontId="15" fillId="0" borderId="12" xfId="16" applyBorder="1" applyAlignment="1">
      <alignment horizontal="left" vertical="center" wrapText="1"/>
    </xf>
    <xf numFmtId="0" fontId="15" fillId="0" borderId="0" xfId="16" applyAlignment="1">
      <alignment horizontal="left" vertical="center" wrapText="1"/>
    </xf>
    <xf numFmtId="0" fontId="99" fillId="11" borderId="13" xfId="16" applyFont="1" applyFill="1" applyBorder="1" applyAlignment="1">
      <alignment horizontal="center" vertical="center"/>
    </xf>
    <xf numFmtId="0" fontId="100" fillId="11" borderId="23" xfId="16" applyFont="1" applyFill="1" applyBorder="1" applyAlignment="1">
      <alignment horizontal="center" vertical="center"/>
    </xf>
    <xf numFmtId="0" fontId="100" fillId="11" borderId="7" xfId="16" applyFont="1" applyFill="1" applyBorder="1" applyAlignment="1">
      <alignment horizontal="center" vertical="center"/>
    </xf>
    <xf numFmtId="0" fontId="15" fillId="0" borderId="18" xfId="16" applyBorder="1" applyAlignment="1">
      <alignment vertical="center"/>
    </xf>
    <xf numFmtId="0" fontId="15" fillId="0" borderId="1" xfId="16" applyBorder="1" applyAlignment="1">
      <alignment vertical="center"/>
    </xf>
    <xf numFmtId="0" fontId="15" fillId="0" borderId="25" xfId="16" applyBorder="1" applyAlignment="1">
      <alignment vertical="center"/>
    </xf>
    <xf numFmtId="0" fontId="15" fillId="10" borderId="0" xfId="16" applyFill="1" applyAlignment="1">
      <alignment vertical="center"/>
    </xf>
    <xf numFmtId="0" fontId="15" fillId="10" borderId="12" xfId="16" applyFill="1" applyBorder="1" applyAlignment="1">
      <alignment vertical="center"/>
    </xf>
    <xf numFmtId="0" fontId="15" fillId="0" borderId="0" xfId="16" applyAlignment="1">
      <alignment vertical="center"/>
    </xf>
    <xf numFmtId="0" fontId="15" fillId="0" borderId="12" xfId="16" applyBorder="1" applyAlignment="1">
      <alignment vertical="center"/>
    </xf>
    <xf numFmtId="0" fontId="124" fillId="12" borderId="0" xfId="16" applyFont="1" applyFill="1" applyAlignment="1">
      <alignment horizontal="left" vertical="center" wrapText="1"/>
    </xf>
    <xf numFmtId="0" fontId="124" fillId="12" borderId="12" xfId="16" applyFont="1" applyFill="1" applyBorder="1" applyAlignment="1">
      <alignment horizontal="left" vertical="center" wrapText="1"/>
    </xf>
    <xf numFmtId="0" fontId="124" fillId="12" borderId="1" xfId="16" applyFont="1" applyFill="1" applyBorder="1" applyAlignment="1">
      <alignment horizontal="left" vertical="center" wrapText="1"/>
    </xf>
    <xf numFmtId="0" fontId="124" fillId="12" borderId="25" xfId="16" applyFont="1" applyFill="1" applyBorder="1" applyAlignment="1">
      <alignment horizontal="left" vertical="center" wrapText="1"/>
    </xf>
    <xf numFmtId="0" fontId="15" fillId="0" borderId="0" xfId="16" applyAlignment="1">
      <alignment vertical="center" wrapText="1"/>
    </xf>
    <xf numFmtId="0" fontId="7" fillId="0" borderId="0" xfId="16" applyFont="1" applyAlignment="1">
      <alignment horizontal="left" vertical="center" wrapText="1"/>
    </xf>
    <xf numFmtId="0" fontId="15" fillId="0" borderId="9" xfId="16" applyBorder="1" applyAlignment="1">
      <alignment horizontal="left" vertical="center"/>
    </xf>
    <xf numFmtId="0" fontId="15" fillId="0" borderId="15" xfId="16" applyBorder="1" applyAlignment="1">
      <alignment horizontal="left" vertical="center"/>
    </xf>
    <xf numFmtId="0" fontId="15" fillId="0" borderId="11" xfId="16" applyBorder="1" applyAlignment="1">
      <alignment horizontal="left" vertical="center"/>
    </xf>
    <xf numFmtId="0" fontId="12" fillId="0" borderId="0" xfId="16" applyFont="1" applyAlignment="1">
      <alignment horizontal="left" vertical="center" wrapText="1"/>
    </xf>
    <xf numFmtId="0" fontId="82" fillId="0" borderId="0" xfId="16" applyFont="1" applyAlignment="1">
      <alignment horizontal="left" vertical="center" wrapText="1"/>
    </xf>
    <xf numFmtId="0" fontId="82" fillId="0" borderId="12" xfId="16" applyFont="1" applyBorder="1" applyAlignment="1">
      <alignment horizontal="left" vertical="center" wrapText="1"/>
    </xf>
    <xf numFmtId="0" fontId="82" fillId="0" borderId="1" xfId="16" applyFont="1" applyBorder="1" applyAlignment="1">
      <alignment horizontal="left" vertical="center" wrapText="1"/>
    </xf>
    <xf numFmtId="0" fontId="82" fillId="0" borderId="25" xfId="16" applyFont="1" applyBorder="1" applyAlignment="1">
      <alignment horizontal="left" vertical="center" wrapText="1"/>
    </xf>
    <xf numFmtId="0" fontId="15" fillId="0" borderId="0" xfId="16" applyAlignment="1">
      <alignment horizontal="center" vertical="center"/>
    </xf>
    <xf numFmtId="0" fontId="82" fillId="0" borderId="0" xfId="16" applyFont="1" applyAlignment="1">
      <alignment horizontal="left" vertical="center"/>
    </xf>
    <xf numFmtId="0" fontId="82" fillId="0" borderId="12" xfId="16" applyFont="1" applyBorder="1" applyAlignment="1">
      <alignment horizontal="left" vertical="center"/>
    </xf>
    <xf numFmtId="0" fontId="82" fillId="0" borderId="0" xfId="16" applyFont="1" applyAlignment="1">
      <alignment vertical="center" wrapText="1"/>
    </xf>
    <xf numFmtId="0" fontId="82" fillId="0" borderId="12" xfId="16" applyFont="1" applyBorder="1" applyAlignment="1">
      <alignment vertical="center" wrapText="1"/>
    </xf>
    <xf numFmtId="0" fontId="9" fillId="0" borderId="0" xfId="16" applyFont="1" applyAlignment="1">
      <alignment horizontal="left" vertical="center"/>
    </xf>
    <xf numFmtId="0" fontId="98" fillId="11" borderId="9" xfId="16" applyFont="1" applyFill="1" applyBorder="1" applyAlignment="1">
      <alignment horizontal="left" vertical="center"/>
    </xf>
    <xf numFmtId="0" fontId="98" fillId="11" borderId="15" xfId="16" applyFont="1" applyFill="1" applyBorder="1" applyAlignment="1">
      <alignment horizontal="left" vertical="center"/>
    </xf>
    <xf numFmtId="0" fontId="98" fillId="11" borderId="10" xfId="16" applyFont="1" applyFill="1" applyBorder="1" applyAlignment="1">
      <alignment horizontal="left" vertical="center"/>
    </xf>
    <xf numFmtId="0" fontId="98" fillId="11" borderId="18" xfId="16" applyFont="1" applyFill="1" applyBorder="1" applyAlignment="1">
      <alignment horizontal="left" vertical="center"/>
    </xf>
    <xf numFmtId="0" fontId="98" fillId="11" borderId="1" xfId="16" applyFont="1" applyFill="1" applyBorder="1" applyAlignment="1">
      <alignment horizontal="left" vertical="center"/>
    </xf>
    <xf numFmtId="0" fontId="98" fillId="11" borderId="25" xfId="16" applyFont="1" applyFill="1" applyBorder="1" applyAlignment="1">
      <alignment horizontal="left" vertical="center"/>
    </xf>
    <xf numFmtId="0" fontId="10" fillId="0" borderId="12" xfId="16" applyFont="1" applyBorder="1" applyAlignment="1">
      <alignment horizontal="left" vertical="center" wrapText="1"/>
    </xf>
    <xf numFmtId="0" fontId="9" fillId="0" borderId="0" xfId="16" applyFont="1" applyAlignment="1">
      <alignment horizontal="left" vertical="center" wrapText="1"/>
    </xf>
    <xf numFmtId="0" fontId="82" fillId="0" borderId="15" xfId="16" applyFont="1" applyBorder="1" applyAlignment="1">
      <alignment horizontal="left" vertical="center" wrapText="1"/>
    </xf>
    <xf numFmtId="0" fontId="82" fillId="0" borderId="10" xfId="16" applyFont="1" applyBorder="1" applyAlignment="1">
      <alignment horizontal="left" vertical="center" wrapText="1"/>
    </xf>
    <xf numFmtId="0" fontId="82" fillId="0" borderId="9" xfId="16" applyFont="1" applyBorder="1" applyAlignment="1">
      <alignment horizontal="center" vertical="center"/>
    </xf>
    <xf numFmtId="0" fontId="82" fillId="0" borderId="11" xfId="16" applyFont="1" applyBorder="1" applyAlignment="1">
      <alignment horizontal="center" vertical="center"/>
    </xf>
    <xf numFmtId="0" fontId="9" fillId="0" borderId="18" xfId="16" applyFont="1" applyBorder="1" applyAlignment="1">
      <alignment horizontal="left" vertical="center"/>
    </xf>
    <xf numFmtId="0" fontId="9" fillId="0" borderId="1" xfId="16" applyFont="1" applyBorder="1" applyAlignment="1">
      <alignment horizontal="left" vertical="center"/>
    </xf>
    <xf numFmtId="0" fontId="9" fillId="0" borderId="25" xfId="16" applyFont="1" applyBorder="1" applyAlignment="1">
      <alignment horizontal="left" vertical="center"/>
    </xf>
    <xf numFmtId="0" fontId="41" fillId="7" borderId="0" xfId="0" applyFont="1" applyFill="1" applyAlignment="1" applyProtection="1">
      <alignment horizontal="right" vertical="center"/>
      <protection locked="0"/>
    </xf>
    <xf numFmtId="0" fontId="41" fillId="7" borderId="0" xfId="0" applyFont="1" applyFill="1" applyAlignment="1" applyProtection="1">
      <alignment horizontal="center" vertical="center"/>
      <protection locked="0"/>
    </xf>
    <xf numFmtId="1" fontId="41" fillId="7" borderId="0" xfId="0" applyNumberFormat="1" applyFont="1" applyFill="1" applyAlignment="1" applyProtection="1">
      <alignment horizontal="center" vertical="center"/>
      <protection locked="0"/>
    </xf>
    <xf numFmtId="0" fontId="41" fillId="0" borderId="0" xfId="0" applyFont="1" applyAlignment="1" applyProtection="1">
      <alignment horizontal="center" vertical="center"/>
      <protection locked="0"/>
    </xf>
    <xf numFmtId="0" fontId="120" fillId="7" borderId="0" xfId="0" applyFont="1" applyFill="1" applyAlignment="1" applyProtection="1">
      <alignment horizontal="center" vertical="center"/>
      <protection locked="0"/>
    </xf>
    <xf numFmtId="178" fontId="71" fillId="7" borderId="0" xfId="0" quotePrefix="1" applyNumberFormat="1" applyFont="1" applyFill="1" applyAlignment="1" applyProtection="1">
      <alignment horizontal="center" vertical="center"/>
      <protection locked="0"/>
    </xf>
    <xf numFmtId="0" fontId="67" fillId="7" borderId="0" xfId="0" applyFont="1" applyFill="1" applyAlignment="1" applyProtection="1">
      <alignment horizontal="center" vertical="center"/>
      <protection locked="0"/>
    </xf>
    <xf numFmtId="0" fontId="44" fillId="7" borderId="0" xfId="0" applyFont="1" applyFill="1" applyAlignment="1" applyProtection="1">
      <alignment horizontal="left" vertical="center"/>
      <protection locked="0"/>
    </xf>
    <xf numFmtId="0" fontId="44" fillId="7" borderId="0" xfId="0" applyFont="1" applyFill="1" applyAlignment="1">
      <alignment horizontal="left" vertical="center"/>
      <protection locked="0"/>
    </xf>
    <xf numFmtId="0" fontId="60" fillId="7" borderId="0" xfId="0" applyFont="1" applyFill="1" applyAlignment="1" applyProtection="1">
      <alignment horizontal="center" vertical="center"/>
      <protection locked="0"/>
    </xf>
    <xf numFmtId="0" fontId="44" fillId="7" borderId="0" xfId="0" applyFont="1" applyFill="1" applyAlignment="1">
      <alignment horizontal="center" vertical="center"/>
      <protection locked="0"/>
    </xf>
    <xf numFmtId="177" fontId="44" fillId="7" borderId="0" xfId="0" applyNumberFormat="1" applyFont="1" applyFill="1" applyAlignment="1">
      <alignment horizontal="center" vertical="center"/>
      <protection locked="0"/>
    </xf>
    <xf numFmtId="0" fontId="96" fillId="7" borderId="0" xfId="0" applyFont="1" applyFill="1" applyAlignment="1" applyProtection="1">
      <alignment horizontal="left"/>
      <protection locked="0"/>
    </xf>
    <xf numFmtId="0" fontId="43" fillId="7" borderId="0" xfId="0" applyFont="1" applyFill="1" applyAlignment="1" applyProtection="1">
      <alignment horizontal="right" vertical="center"/>
      <protection locked="0"/>
    </xf>
    <xf numFmtId="0" fontId="43" fillId="0" borderId="3" xfId="0" applyFont="1" applyBorder="1" applyAlignment="1" applyProtection="1">
      <alignment horizontal="right" vertical="center"/>
    </xf>
    <xf numFmtId="0" fontId="43" fillId="0" borderId="0" xfId="0" applyFont="1" applyAlignment="1" applyProtection="1">
      <alignment horizontal="right" vertical="center"/>
    </xf>
    <xf numFmtId="0" fontId="43" fillId="0" borderId="12" xfId="0" applyFont="1" applyBorder="1" applyAlignment="1" applyProtection="1">
      <alignment horizontal="right" vertical="center"/>
    </xf>
    <xf numFmtId="0" fontId="117" fillId="0" borderId="0" xfId="0" applyFont="1" applyAlignment="1" applyProtection="1">
      <alignment horizontal="left" vertical="center"/>
    </xf>
    <xf numFmtId="44" fontId="69" fillId="9" borderId="0" xfId="0" applyNumberFormat="1" applyFont="1" applyFill="1" applyAlignment="1" applyProtection="1">
      <alignment horizontal="center" vertical="center" wrapText="1"/>
      <protection locked="0"/>
    </xf>
    <xf numFmtId="0" fontId="111" fillId="0" borderId="0" xfId="0" applyFont="1" applyAlignment="1" applyProtection="1">
      <alignment horizontal="left" vertical="center"/>
    </xf>
    <xf numFmtId="0" fontId="36" fillId="12" borderId="0" xfId="0" applyFont="1" applyFill="1" applyAlignment="1" applyProtection="1">
      <alignment horizontal="left" vertical="center" wrapText="1"/>
    </xf>
    <xf numFmtId="0" fontId="0" fillId="7" borderId="13" xfId="0" applyFill="1" applyBorder="1" applyAlignment="1" applyProtection="1">
      <alignment horizontal="left" vertical="center"/>
      <protection locked="0"/>
    </xf>
    <xf numFmtId="0" fontId="0" fillId="7" borderId="23" xfId="0" applyFill="1" applyBorder="1" applyAlignment="1" applyProtection="1">
      <alignment horizontal="left" vertical="center"/>
      <protection locked="0"/>
    </xf>
    <xf numFmtId="0" fontId="0" fillId="7" borderId="7" xfId="0" applyFill="1" applyBorder="1" applyAlignment="1" applyProtection="1">
      <alignment horizontal="left" vertical="center"/>
      <protection locked="0"/>
    </xf>
    <xf numFmtId="0" fontId="33" fillId="0" borderId="13" xfId="0" applyFont="1" applyBorder="1" applyAlignment="1" applyProtection="1">
      <alignment horizontal="left" vertical="center"/>
      <protection locked="0"/>
    </xf>
    <xf numFmtId="0" fontId="33" fillId="0" borderId="23"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111" fillId="0" borderId="0" xfId="0" applyFont="1" applyAlignment="1" applyProtection="1">
      <alignment horizontal="center" vertical="center" textRotation="90"/>
    </xf>
    <xf numFmtId="0" fontId="111" fillId="0" borderId="11" xfId="0" applyFont="1" applyBorder="1" applyAlignment="1" applyProtection="1">
      <alignment horizontal="center" vertical="center" wrapText="1"/>
    </xf>
    <xf numFmtId="0" fontId="111" fillId="0" borderId="0" xfId="0" applyFont="1" applyAlignment="1" applyProtection="1">
      <alignment horizontal="center" vertical="center" wrapText="1"/>
    </xf>
    <xf numFmtId="164" fontId="58" fillId="9" borderId="9" xfId="0" applyNumberFormat="1" applyFont="1" applyFill="1" applyBorder="1" applyAlignment="1" applyProtection="1">
      <alignment horizontal="center" vertical="center"/>
    </xf>
    <xf numFmtId="164" fontId="58" fillId="9" borderId="10" xfId="0" applyNumberFormat="1" applyFont="1" applyFill="1" applyBorder="1" applyAlignment="1" applyProtection="1">
      <alignment horizontal="center" vertical="center"/>
    </xf>
    <xf numFmtId="164" fontId="58" fillId="9" borderId="18" xfId="0" applyNumberFormat="1" applyFont="1" applyFill="1" applyBorder="1" applyAlignment="1" applyProtection="1">
      <alignment horizontal="center" vertical="center"/>
    </xf>
    <xf numFmtId="164" fontId="58" fillId="9" borderId="25" xfId="0" applyNumberFormat="1" applyFont="1" applyFill="1" applyBorder="1" applyAlignment="1" applyProtection="1">
      <alignment horizontal="center" vertical="center"/>
    </xf>
    <xf numFmtId="170" fontId="58" fillId="9" borderId="4" xfId="0" applyNumberFormat="1" applyFont="1" applyFill="1" applyBorder="1" applyAlignment="1" applyProtection="1">
      <alignment horizontal="center" vertical="center" textRotation="90"/>
    </xf>
    <xf numFmtId="170" fontId="58" fillId="9" borderId="6" xfId="0" applyNumberFormat="1" applyFont="1" applyFill="1" applyBorder="1" applyAlignment="1" applyProtection="1">
      <alignment horizontal="center" vertical="center" textRotation="90"/>
    </xf>
    <xf numFmtId="170" fontId="58" fillId="9" borderId="5" xfId="0" applyNumberFormat="1" applyFont="1" applyFill="1" applyBorder="1" applyAlignment="1" applyProtection="1">
      <alignment horizontal="center" vertical="center" textRotation="90"/>
    </xf>
    <xf numFmtId="0" fontId="111" fillId="0" borderId="11" xfId="0" applyFont="1" applyBorder="1" applyAlignment="1" applyProtection="1">
      <alignment horizontal="right" vertical="center"/>
    </xf>
    <xf numFmtId="0" fontId="111" fillId="0" borderId="0" xfId="0" applyFont="1" applyAlignment="1" applyProtection="1">
      <alignment horizontal="right" vertical="center"/>
    </xf>
    <xf numFmtId="170" fontId="58" fillId="9" borderId="13" xfId="0" applyNumberFormat="1" applyFont="1" applyFill="1" applyBorder="1" applyAlignment="1" applyProtection="1">
      <alignment horizontal="center" vertical="center"/>
    </xf>
    <xf numFmtId="170" fontId="58" fillId="9" borderId="23" xfId="0" applyNumberFormat="1" applyFont="1" applyFill="1" applyBorder="1" applyAlignment="1" applyProtection="1">
      <alignment horizontal="center" vertical="center"/>
    </xf>
    <xf numFmtId="164" fontId="58" fillId="9" borderId="13" xfId="0" applyNumberFormat="1" applyFont="1" applyFill="1" applyBorder="1" applyAlignment="1" applyProtection="1">
      <alignment horizontal="center" vertical="center"/>
    </xf>
    <xf numFmtId="164" fontId="58" fillId="9" borderId="23" xfId="0" applyNumberFormat="1" applyFont="1" applyFill="1" applyBorder="1" applyAlignment="1" applyProtection="1">
      <alignment horizontal="center" vertical="center"/>
    </xf>
    <xf numFmtId="0" fontId="111" fillId="0" borderId="12" xfId="0" applyFont="1" applyBorder="1" applyAlignment="1" applyProtection="1">
      <alignment horizontal="right" vertical="center"/>
    </xf>
    <xf numFmtId="0" fontId="28" fillId="0" borderId="15" xfId="0" applyFont="1" applyBorder="1" applyAlignment="1" applyProtection="1">
      <alignment horizontal="center" vertical="center"/>
    </xf>
    <xf numFmtId="0" fontId="29" fillId="0" borderId="15" xfId="0" applyFont="1" applyBorder="1" applyAlignment="1" applyProtection="1">
      <alignment horizontal="center" vertical="center"/>
    </xf>
    <xf numFmtId="0" fontId="28" fillId="0" borderId="0" xfId="0" applyFont="1" applyAlignment="1" applyProtection="1">
      <alignment horizontal="center" vertical="center"/>
    </xf>
    <xf numFmtId="0" fontId="28" fillId="7" borderId="0" xfId="0" applyFont="1" applyFill="1" applyAlignment="1" applyProtection="1">
      <alignment horizontal="left" vertical="center"/>
      <protection locked="0"/>
    </xf>
    <xf numFmtId="0" fontId="28" fillId="7" borderId="12" xfId="0" applyFont="1" applyFill="1" applyBorder="1" applyAlignment="1" applyProtection="1">
      <alignment horizontal="left" vertical="center"/>
      <protection locked="0"/>
    </xf>
    <xf numFmtId="0" fontId="39" fillId="7" borderId="13" xfId="0" applyFont="1" applyFill="1" applyBorder="1" applyAlignment="1" applyProtection="1">
      <alignment horizontal="center" vertical="center"/>
      <protection locked="0"/>
    </xf>
    <xf numFmtId="0" fontId="39" fillId="7" borderId="23" xfId="0" applyFont="1" applyFill="1" applyBorder="1" applyAlignment="1" applyProtection="1">
      <alignment horizontal="center" vertical="center"/>
      <protection locked="0"/>
    </xf>
    <xf numFmtId="0" fontId="39" fillId="7" borderId="7" xfId="0" applyFont="1" applyFill="1" applyBorder="1" applyAlignment="1" applyProtection="1">
      <alignment horizontal="center" vertical="center"/>
      <protection locked="0"/>
    </xf>
    <xf numFmtId="0" fontId="29" fillId="7" borderId="9" xfId="0" applyFont="1" applyFill="1" applyBorder="1" applyAlignment="1" applyProtection="1">
      <alignment horizontal="left" vertical="top"/>
      <protection locked="0"/>
    </xf>
    <xf numFmtId="0" fontId="29" fillId="7" borderId="15" xfId="0" applyFont="1" applyFill="1" applyBorder="1" applyAlignment="1" applyProtection="1">
      <alignment horizontal="left" vertical="top"/>
      <protection locked="0"/>
    </xf>
    <xf numFmtId="0" fontId="29" fillId="7" borderId="10" xfId="0" applyFont="1" applyFill="1" applyBorder="1" applyAlignment="1" applyProtection="1">
      <alignment horizontal="left" vertical="top"/>
      <protection locked="0"/>
    </xf>
    <xf numFmtId="0" fontId="29" fillId="7" borderId="11" xfId="0" applyFont="1" applyFill="1" applyBorder="1" applyAlignment="1" applyProtection="1">
      <alignment horizontal="left" vertical="top"/>
      <protection locked="0"/>
    </xf>
    <xf numFmtId="0" fontId="29" fillId="7" borderId="0" xfId="0" applyFont="1" applyFill="1" applyAlignment="1" applyProtection="1">
      <alignment horizontal="left" vertical="top"/>
      <protection locked="0"/>
    </xf>
    <xf numFmtId="0" fontId="29" fillId="7" borderId="12" xfId="0" applyFont="1" applyFill="1" applyBorder="1" applyAlignment="1" applyProtection="1">
      <alignment horizontal="left" vertical="top"/>
      <protection locked="0"/>
    </xf>
    <xf numFmtId="0" fontId="29" fillId="7" borderId="18" xfId="0" applyFont="1" applyFill="1" applyBorder="1" applyAlignment="1" applyProtection="1">
      <alignment horizontal="left" vertical="top"/>
      <protection locked="0"/>
    </xf>
    <xf numFmtId="0" fontId="29" fillId="7" borderId="1" xfId="0" applyFont="1" applyFill="1" applyBorder="1" applyAlignment="1" applyProtection="1">
      <alignment horizontal="left" vertical="top"/>
      <protection locked="0"/>
    </xf>
    <xf numFmtId="0" fontId="29" fillId="7" borderId="25" xfId="0" applyFont="1" applyFill="1" applyBorder="1" applyAlignment="1" applyProtection="1">
      <alignment horizontal="left" vertical="top"/>
      <protection locked="0"/>
    </xf>
    <xf numFmtId="0" fontId="28" fillId="7" borderId="3" xfId="0" applyFont="1" applyFill="1" applyBorder="1" applyAlignment="1" applyProtection="1">
      <alignment horizontal="left" vertical="center"/>
      <protection locked="0"/>
    </xf>
    <xf numFmtId="0" fontId="39" fillId="7" borderId="0" xfId="0" applyFont="1" applyFill="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7" borderId="13" xfId="0" applyFont="1" applyFill="1" applyBorder="1" applyAlignment="1" applyProtection="1">
      <alignment horizontal="left" vertical="center"/>
      <protection locked="0"/>
    </xf>
    <xf numFmtId="0" fontId="34" fillId="7" borderId="23" xfId="0" applyFont="1" applyFill="1" applyBorder="1" applyAlignment="1" applyProtection="1">
      <alignment horizontal="left" vertical="center"/>
      <protection locked="0"/>
    </xf>
    <xf numFmtId="0" fontId="34" fillId="7" borderId="7" xfId="0" applyFont="1" applyFill="1" applyBorder="1" applyAlignment="1" applyProtection="1">
      <alignment horizontal="left" vertical="center"/>
      <protection locked="0"/>
    </xf>
    <xf numFmtId="0" fontId="34" fillId="0" borderId="11" xfId="0" applyFont="1" applyBorder="1" applyAlignment="1" applyProtection="1">
      <alignment horizontal="center" vertical="center"/>
      <protection locked="0"/>
    </xf>
    <xf numFmtId="0" fontId="85" fillId="0" borderId="0" xfId="0" applyFont="1" applyAlignment="1" applyProtection="1">
      <alignment horizontal="center" vertical="center"/>
    </xf>
    <xf numFmtId="0" fontId="0" fillId="0" borderId="1"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1" xfId="0" applyBorder="1" applyAlignment="1" applyProtection="1">
      <alignment horizontal="left" vertical="center"/>
      <protection locked="0"/>
    </xf>
  </cellXfs>
  <cellStyles count="21">
    <cellStyle name="Currency" xfId="1" builtinId="4"/>
    <cellStyle name="Currency 2" xfId="17" xr:uid="{1159D51B-568B-4ADF-9952-B975D8D75358}"/>
    <cellStyle name="Good" xfId="20" builtinId="26"/>
    <cellStyle name="Normal" xfId="0" builtinId="0"/>
    <cellStyle name="Normal 2" xfId="3" xr:uid="{6B3F68D5-ADDF-403A-A93D-5E4B10A50D8F}"/>
    <cellStyle name="Normal 2 2" xfId="6" xr:uid="{F511A4E3-C341-49F6-AD86-B3A2F2FC6419}"/>
    <cellStyle name="Normal 2 2 2" xfId="10" xr:uid="{90EBE509-3743-4510-930E-DE0E3125D816}"/>
    <cellStyle name="Normal 2 2 2 2" xfId="15" xr:uid="{8AEFD11F-1060-4B4D-BA40-B9801EA6FAC8}"/>
    <cellStyle name="Normal 2 2 3" xfId="12" xr:uid="{5435556C-7A43-4066-BB2D-5CF3D4BF5E42}"/>
    <cellStyle name="Normal 2 3" xfId="9" xr:uid="{95F0739D-E317-48BD-A7CE-28F82FDD65F8}"/>
    <cellStyle name="Normal 2 3 2" xfId="14" xr:uid="{57D55C0F-49EC-457F-8173-890B3C6C705F}"/>
    <cellStyle name="Normal 2 4" xfId="11" xr:uid="{7B8FE883-DF7F-48F6-AD58-2B6A168FC338}"/>
    <cellStyle name="Normal 3" xfId="5" xr:uid="{04582E24-CEAD-4063-AB4C-146FB4ECC09A}"/>
    <cellStyle name="Normal 3 2" xfId="19" xr:uid="{A589F9B1-684C-4CAA-BD7B-6A9D1A78A047}"/>
    <cellStyle name="Normal 4" xfId="8" xr:uid="{D966024D-93B2-44F8-8BE6-6BB222844F5B}"/>
    <cellStyle name="Normal 4 2" xfId="13" xr:uid="{94BD1491-428D-462B-AAD0-FC37FA955AAE}"/>
    <cellStyle name="Normal 5" xfId="16" xr:uid="{E003D82E-ADCB-4193-A93D-E4DB6F173948}"/>
    <cellStyle name="Normal 6" xfId="18" xr:uid="{30724DFF-5394-4499-B869-74DF66C73329}"/>
    <cellStyle name="Percent" xfId="2" builtinId="5"/>
    <cellStyle name="Percent 2" xfId="4" xr:uid="{5B2FED0C-0E88-422D-9187-E3720B7B14C9}"/>
    <cellStyle name="Percent 2 2" xfId="7" xr:uid="{A643431A-1139-4F9B-A3F8-5C905A40508A}"/>
  </cellStyles>
  <dxfs count="0"/>
  <tableStyles count="0" defaultTableStyle="TableStyleMedium2" defaultPivotStyle="PivotStyleLight16"/>
  <colors>
    <mruColors>
      <color rgb="FFFFFF99"/>
      <color rgb="FFFFFFCC"/>
      <color rgb="FFCCFFFF"/>
      <color rgb="FFCCFFCC"/>
      <color rgb="FF66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12</xdr:col>
      <xdr:colOff>57150</xdr:colOff>
      <xdr:row>6</xdr:row>
      <xdr:rowOff>152400</xdr:rowOff>
    </xdr:from>
    <xdr:ext cx="3267075" cy="718530"/>
    <xdr:sp macro="" textlink="">
      <xdr:nvSpPr>
        <xdr:cNvPr id="2" name="TextBox 1">
          <a:extLst>
            <a:ext uri="{FF2B5EF4-FFF2-40B4-BE49-F238E27FC236}">
              <a16:creationId xmlns:a16="http://schemas.microsoft.com/office/drawing/2014/main" id="{71266B25-A670-4D5F-9513-EC6A18B1D098}"/>
            </a:ext>
          </a:extLst>
        </xdr:cNvPr>
        <xdr:cNvSpPr txBox="1"/>
      </xdr:nvSpPr>
      <xdr:spPr>
        <a:xfrm>
          <a:off x="2114550" y="1123950"/>
          <a:ext cx="3267075"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1">
              <a:solidFill>
                <a:schemeClr val="tx1"/>
              </a:solidFill>
            </a:rPr>
            <a:t>You</a:t>
          </a:r>
          <a:r>
            <a:rPr lang="en-US" sz="2000" b="1" baseline="0">
              <a:solidFill>
                <a:schemeClr val="tx1"/>
              </a:solidFill>
            </a:rPr>
            <a:t> must enable macros before using this workbook</a:t>
          </a:r>
          <a:endParaRPr lang="en-US" sz="2000" b="1">
            <a:solidFill>
              <a:schemeClr val="tx1"/>
            </a:solidFill>
          </a:endParaRPr>
        </a:p>
      </xdr:txBody>
    </xdr:sp>
    <xdr:clientData/>
  </xdr:oneCellAnchor>
  <xdr:oneCellAnchor>
    <xdr:from>
      <xdr:col>6</xdr:col>
      <xdr:colOff>47625</xdr:colOff>
      <xdr:row>6</xdr:row>
      <xdr:rowOff>0</xdr:rowOff>
    </xdr:from>
    <xdr:ext cx="914400" cy="914400"/>
    <xdr:pic>
      <xdr:nvPicPr>
        <xdr:cNvPr id="3" name="Graphic 2" descr="Lock">
          <a:extLst>
            <a:ext uri="{FF2B5EF4-FFF2-40B4-BE49-F238E27FC236}">
              <a16:creationId xmlns:a16="http://schemas.microsoft.com/office/drawing/2014/main" id="{576F7D44-A8AE-4CEE-97DA-F701DF4B1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76325" y="971550"/>
          <a:ext cx="914400" cy="914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511174</xdr:colOff>
      <xdr:row>9</xdr:row>
      <xdr:rowOff>171450</xdr:rowOff>
    </xdr:from>
    <xdr:to>
      <xdr:col>9</xdr:col>
      <xdr:colOff>193675</xdr:colOff>
      <xdr:row>40</xdr:row>
      <xdr:rowOff>111126</xdr:rowOff>
    </xdr:to>
    <xdr:pic>
      <xdr:nvPicPr>
        <xdr:cNvPr id="3" name="Picture 2">
          <a:extLst>
            <a:ext uri="{FF2B5EF4-FFF2-40B4-BE49-F238E27FC236}">
              <a16:creationId xmlns:a16="http://schemas.microsoft.com/office/drawing/2014/main" id="{D805DAF7-7C22-451A-A531-2FD3EB6BFF7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382" t="16382" r="15196" b="25000"/>
        <a:stretch/>
      </xdr:blipFill>
      <xdr:spPr>
        <a:xfrm>
          <a:off x="511174" y="1885950"/>
          <a:ext cx="5111751" cy="58451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A8C03-79D3-46E5-AA9F-016AADB7D7DF}">
  <sheetPr codeName="Sheet26"/>
  <dimension ref="A1:AP104"/>
  <sheetViews>
    <sheetView zoomScaleNormal="100" workbookViewId="0">
      <selection activeCell="I19" sqref="I19"/>
    </sheetView>
  </sheetViews>
  <sheetFormatPr defaultColWidth="2.42578125" defaultRowHeight="13.5" customHeight="1" x14ac:dyDescent="0.25"/>
  <cols>
    <col min="1" max="16384" width="2.42578125" style="330"/>
  </cols>
  <sheetData>
    <row r="1" spans="1:42" ht="13.5" customHeight="1" x14ac:dyDescent="0.25">
      <c r="A1" s="331"/>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row>
    <row r="2" spans="1:42" ht="13.5" customHeight="1" x14ac:dyDescent="0.25">
      <c r="A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row>
    <row r="3" spans="1:42" ht="13.5" customHeight="1" x14ac:dyDescent="0.2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row>
    <row r="4" spans="1:42" ht="13.5" customHeight="1" x14ac:dyDescent="0.25">
      <c r="A4" s="33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row>
    <row r="5" spans="1:42" ht="13.5" customHeight="1" x14ac:dyDescent="0.25">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row>
    <row r="6" spans="1:42" ht="13.5" customHeight="1" x14ac:dyDescent="0.25">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row>
    <row r="7" spans="1:42" ht="13.5" customHeight="1" x14ac:dyDescent="0.25">
      <c r="A7" s="331"/>
      <c r="B7" s="331"/>
      <c r="C7" s="332"/>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row>
    <row r="8" spans="1:42" ht="13.5" customHeight="1" x14ac:dyDescent="0.25">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row>
    <row r="9" spans="1:42" ht="13.5" customHeight="1" x14ac:dyDescent="0.25">
      <c r="A9" s="331"/>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row>
    <row r="10" spans="1:42" ht="13.5" customHeight="1" x14ac:dyDescent="0.25">
      <c r="A10" s="33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row>
    <row r="11" spans="1:42" ht="13.5" customHeight="1" x14ac:dyDescent="0.25">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row>
    <row r="12" spans="1:42" ht="13.5" customHeight="1" x14ac:dyDescent="0.25">
      <c r="A12" s="331"/>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row>
    <row r="13" spans="1:42" ht="13.5" customHeight="1" x14ac:dyDescent="0.25">
      <c r="A13" s="331"/>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row>
    <row r="14" spans="1:42" ht="13.5" customHeight="1" x14ac:dyDescent="0.25">
      <c r="A14" s="331"/>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row>
    <row r="15" spans="1:42" ht="13.5" customHeight="1" x14ac:dyDescent="0.25">
      <c r="A15" s="331"/>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row>
    <row r="16" spans="1:42" ht="13.5" customHeight="1" x14ac:dyDescent="0.25">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row>
    <row r="17" spans="1:42" ht="13.5" customHeight="1" x14ac:dyDescent="0.25">
      <c r="A17" s="331"/>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row>
    <row r="18" spans="1:42" ht="13.5" customHeight="1" x14ac:dyDescent="0.25">
      <c r="A18" s="33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row>
    <row r="19" spans="1:42" ht="13.5" customHeight="1" x14ac:dyDescent="0.25">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row>
    <row r="20" spans="1:42" ht="13.5" customHeight="1" x14ac:dyDescent="0.25">
      <c r="A20" s="331"/>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row>
    <row r="21" spans="1:42" ht="13.5" customHeight="1" x14ac:dyDescent="0.25">
      <c r="A21" s="331"/>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row>
    <row r="22" spans="1:42" ht="13.5" customHeight="1" x14ac:dyDescent="0.25">
      <c r="A22" s="331"/>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row>
    <row r="23" spans="1:42" ht="13.5" customHeight="1" x14ac:dyDescent="0.25">
      <c r="A23" s="331"/>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row>
    <row r="24" spans="1:42" ht="13.5" customHeight="1" x14ac:dyDescent="0.25">
      <c r="A24" s="331"/>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row>
    <row r="25" spans="1:42" ht="13.5" customHeight="1" x14ac:dyDescent="0.25">
      <c r="A25" s="331"/>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row>
    <row r="26" spans="1:42" ht="13.5" customHeight="1" x14ac:dyDescent="0.25">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row>
    <row r="27" spans="1:42" ht="13.5" customHeight="1" x14ac:dyDescent="0.25">
      <c r="A27" s="331"/>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row>
    <row r="28" spans="1:42" ht="13.5" customHeight="1" x14ac:dyDescent="0.25">
      <c r="A28" s="331"/>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row>
    <row r="29" spans="1:42" ht="13.5" customHeight="1" x14ac:dyDescent="0.25">
      <c r="A29" s="331"/>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row>
    <row r="30" spans="1:42" ht="13.5" customHeight="1" x14ac:dyDescent="0.25">
      <c r="A30" s="331"/>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row>
    <row r="31" spans="1:42" ht="13.5" customHeight="1" x14ac:dyDescent="0.25">
      <c r="A31" s="331"/>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row>
    <row r="32" spans="1:42" ht="13.5" customHeight="1" x14ac:dyDescent="0.25">
      <c r="A32" s="33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row>
    <row r="33" spans="1:42" ht="13.5" customHeight="1" x14ac:dyDescent="0.25">
      <c r="A33" s="331"/>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row>
    <row r="34" spans="1:42" ht="13.5" customHeight="1" x14ac:dyDescent="0.25">
      <c r="A34" s="331"/>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row>
    <row r="35" spans="1:42" ht="13.5" customHeight="1" x14ac:dyDescent="0.25">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row>
    <row r="36" spans="1:42" ht="13.5" customHeight="1" x14ac:dyDescent="0.25">
      <c r="A36" s="33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row>
    <row r="37" spans="1:42" ht="13.5" customHeight="1" x14ac:dyDescent="0.25">
      <c r="A37" s="331"/>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row>
    <row r="38" spans="1:42" ht="13.5" customHeight="1" x14ac:dyDescent="0.25">
      <c r="A38" s="331"/>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row>
    <row r="39" spans="1:42" ht="13.5" customHeight="1" x14ac:dyDescent="0.25">
      <c r="A39" s="33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row>
    <row r="40" spans="1:42" ht="13.5" customHeight="1" x14ac:dyDescent="0.25">
      <c r="A40" s="331"/>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row>
    <row r="41" spans="1:42" ht="13.5" customHeight="1" x14ac:dyDescent="0.25">
      <c r="A41" s="331"/>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row>
    <row r="42" spans="1:42" ht="13.5" customHeight="1" x14ac:dyDescent="0.25">
      <c r="A42" s="331"/>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row>
    <row r="43" spans="1:42" ht="13.5" customHeight="1" x14ac:dyDescent="0.25">
      <c r="A43" s="331"/>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row>
    <row r="44" spans="1:42" ht="13.5" customHeight="1" x14ac:dyDescent="0.25">
      <c r="A44" s="331"/>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row>
    <row r="45" spans="1:42" ht="13.5" customHeight="1" x14ac:dyDescent="0.25">
      <c r="A45" s="331"/>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row>
    <row r="46" spans="1:42" ht="13.5" customHeight="1" x14ac:dyDescent="0.25">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row>
    <row r="47" spans="1:42" ht="13.5" customHeight="1" x14ac:dyDescent="0.25">
      <c r="A47" s="331"/>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row>
    <row r="48" spans="1:42" ht="13.5" customHeight="1" x14ac:dyDescent="0.25">
      <c r="A48" s="331"/>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row>
    <row r="49" spans="1:42" ht="13.5" customHeight="1" x14ac:dyDescent="0.25">
      <c r="A49" s="331"/>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row>
    <row r="50" spans="1:42" ht="13.5" customHeight="1" x14ac:dyDescent="0.25">
      <c r="A50" s="33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row>
    <row r="51" spans="1:42" ht="13.5" customHeight="1" x14ac:dyDescent="0.25">
      <c r="A51" s="331"/>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row>
    <row r="52" spans="1:42" ht="13.5" customHeight="1" x14ac:dyDescent="0.25">
      <c r="A52" s="331"/>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row>
    <row r="53" spans="1:42" ht="13.5" customHeight="1" x14ac:dyDescent="0.25">
      <c r="A53" s="331"/>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row>
    <row r="54" spans="1:42" ht="13.5" customHeight="1" x14ac:dyDescent="0.25">
      <c r="A54" s="331"/>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row>
    <row r="55" spans="1:42" ht="13.5" customHeight="1" x14ac:dyDescent="0.25">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row>
    <row r="56" spans="1:42" ht="13.5" customHeight="1" x14ac:dyDescent="0.25">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row>
    <row r="57" spans="1:42" ht="13.5" customHeight="1" x14ac:dyDescent="0.25">
      <c r="A57" s="331"/>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row>
    <row r="58" spans="1:42" ht="13.5" customHeight="1" x14ac:dyDescent="0.25">
      <c r="A58" s="331"/>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row>
    <row r="59" spans="1:42" ht="13.5" customHeight="1" x14ac:dyDescent="0.25">
      <c r="A59" s="33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row>
    <row r="60" spans="1:42" ht="13.5" customHeight="1" x14ac:dyDescent="0.25">
      <c r="A60" s="331"/>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row>
    <row r="61" spans="1:42" ht="13.5" customHeight="1" x14ac:dyDescent="0.25">
      <c r="A61" s="331"/>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row>
    <row r="62" spans="1:42" ht="13.5" customHeight="1" x14ac:dyDescent="0.25">
      <c r="A62" s="331"/>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row>
    <row r="63" spans="1:42" ht="13.5" customHeight="1" x14ac:dyDescent="0.25">
      <c r="A63" s="331"/>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row>
    <row r="64" spans="1:42" ht="13.5" customHeight="1" x14ac:dyDescent="0.25">
      <c r="A64" s="331"/>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row>
    <row r="65" spans="1:42" ht="13.5" customHeight="1" x14ac:dyDescent="0.25">
      <c r="A65" s="33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row>
    <row r="66" spans="1:42" ht="13.5" customHeight="1" x14ac:dyDescent="0.25">
      <c r="A66" s="331"/>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row>
    <row r="67" spans="1:42" ht="13.5" customHeight="1" x14ac:dyDescent="0.25">
      <c r="A67" s="331"/>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row>
    <row r="68" spans="1:42" ht="13.5" customHeight="1" x14ac:dyDescent="0.25">
      <c r="A68" s="331"/>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row>
    <row r="69" spans="1:42" ht="13.5" customHeight="1" x14ac:dyDescent="0.25">
      <c r="A69" s="331"/>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row>
    <row r="70" spans="1:42" ht="13.5" customHeight="1" x14ac:dyDescent="0.25">
      <c r="A70" s="331"/>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row>
    <row r="71" spans="1:42" ht="13.5" customHeight="1" x14ac:dyDescent="0.25">
      <c r="A71" s="331"/>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row>
    <row r="72" spans="1:42" ht="13.5" customHeight="1" x14ac:dyDescent="0.25">
      <c r="A72" s="331"/>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row>
    <row r="73" spans="1:42" ht="13.5" customHeight="1" x14ac:dyDescent="0.25">
      <c r="A73" s="331"/>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row>
    <row r="74" spans="1:42" ht="13.5" customHeight="1" x14ac:dyDescent="0.25">
      <c r="A74" s="331"/>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row>
    <row r="75" spans="1:42" ht="13.5" customHeight="1" x14ac:dyDescent="0.25">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row>
    <row r="76" spans="1:42" ht="13.5" customHeight="1" x14ac:dyDescent="0.25">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row>
    <row r="77" spans="1:42" ht="13.5" customHeight="1" x14ac:dyDescent="0.25">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row>
    <row r="78" spans="1:42" ht="13.5" customHeight="1" x14ac:dyDescent="0.25">
      <c r="A78" s="331"/>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row>
    <row r="79" spans="1:42" ht="13.5" customHeight="1" x14ac:dyDescent="0.25">
      <c r="A79" s="331"/>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row>
    <row r="80" spans="1:42" ht="13.5" customHeight="1" x14ac:dyDescent="0.25">
      <c r="A80" s="331"/>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row>
    <row r="81" spans="1:42" ht="13.5" customHeight="1" x14ac:dyDescent="0.25">
      <c r="A81" s="331"/>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row>
    <row r="82" spans="1:42" ht="13.5" customHeight="1" x14ac:dyDescent="0.25">
      <c r="A82" s="331"/>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row>
    <row r="83" spans="1:42" ht="13.5" customHeight="1" x14ac:dyDescent="0.25">
      <c r="A83" s="331"/>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row>
    <row r="84" spans="1:42" ht="13.5" customHeight="1" x14ac:dyDescent="0.25">
      <c r="A84" s="331"/>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row>
    <row r="85" spans="1:42" ht="13.5" customHeight="1" x14ac:dyDescent="0.25">
      <c r="A85" s="331"/>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row>
    <row r="86" spans="1:42" ht="13.5" customHeight="1" x14ac:dyDescent="0.25">
      <c r="A86" s="331"/>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row>
    <row r="87" spans="1:42" ht="13.5" customHeight="1" x14ac:dyDescent="0.25">
      <c r="A87" s="331"/>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row>
    <row r="88" spans="1:42" ht="13.5" customHeight="1" x14ac:dyDescent="0.25">
      <c r="A88" s="331"/>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row>
    <row r="89" spans="1:42" ht="13.5" customHeight="1" x14ac:dyDescent="0.25">
      <c r="A89" s="331"/>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row>
    <row r="90" spans="1:42" ht="13.5" customHeight="1" x14ac:dyDescent="0.25">
      <c r="A90" s="331"/>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row>
    <row r="91" spans="1:42" ht="13.5" customHeight="1" x14ac:dyDescent="0.25">
      <c r="A91" s="331"/>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row>
    <row r="92" spans="1:42" ht="13.5" customHeight="1" x14ac:dyDescent="0.25">
      <c r="A92" s="331"/>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row>
    <row r="93" spans="1:42" ht="13.5" customHeight="1" x14ac:dyDescent="0.25">
      <c r="A93" s="331"/>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row>
    <row r="94" spans="1:42" ht="13.5" customHeight="1" x14ac:dyDescent="0.25">
      <c r="A94" s="331"/>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row>
    <row r="95" spans="1:42" ht="13.5" customHeight="1" x14ac:dyDescent="0.25">
      <c r="A95" s="331"/>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row>
    <row r="96" spans="1:42" ht="13.5" customHeight="1" x14ac:dyDescent="0.25">
      <c r="A96" s="331"/>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row>
    <row r="97" spans="1:42" ht="13.5" customHeight="1" x14ac:dyDescent="0.25">
      <c r="A97" s="331"/>
      <c r="B97" s="331"/>
      <c r="C97" s="331"/>
      <c r="D97" s="331"/>
      <c r="E97" s="331"/>
      <c r="F97" s="331"/>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row>
    <row r="98" spans="1:42" ht="13.5" customHeight="1" x14ac:dyDescent="0.25">
      <c r="A98" s="331"/>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row>
    <row r="99" spans="1:42" ht="13.5" customHeight="1" x14ac:dyDescent="0.25">
      <c r="A99" s="331"/>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31"/>
      <c r="AH99" s="331"/>
      <c r="AI99" s="331"/>
      <c r="AJ99" s="331"/>
      <c r="AK99" s="331"/>
      <c r="AL99" s="331"/>
      <c r="AM99" s="331"/>
      <c r="AN99" s="331"/>
      <c r="AO99" s="331"/>
      <c r="AP99" s="331"/>
    </row>
    <row r="100" spans="1:42" ht="13.5" customHeight="1" x14ac:dyDescent="0.25">
      <c r="A100" s="331"/>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1"/>
      <c r="AL100" s="331"/>
      <c r="AM100" s="331"/>
      <c r="AN100" s="331"/>
      <c r="AO100" s="331"/>
      <c r="AP100" s="331"/>
    </row>
    <row r="101" spans="1:42" ht="13.5" customHeight="1" x14ac:dyDescent="0.25">
      <c r="A101" s="331"/>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31"/>
      <c r="AM101" s="331"/>
      <c r="AN101" s="331"/>
      <c r="AO101" s="331"/>
      <c r="AP101" s="331"/>
    </row>
    <row r="102" spans="1:42" ht="13.5" customHeight="1" x14ac:dyDescent="0.25">
      <c r="A102" s="331"/>
      <c r="B102" s="331"/>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331"/>
      <c r="AP102" s="331"/>
    </row>
    <row r="103" spans="1:42" ht="13.5" customHeight="1" x14ac:dyDescent="0.25">
      <c r="A103" s="331"/>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c r="AO103" s="331"/>
      <c r="AP103" s="331"/>
    </row>
    <row r="104" spans="1:42" ht="13.5" customHeight="1" x14ac:dyDescent="0.25">
      <c r="A104" s="331"/>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31"/>
      <c r="AH104" s="331"/>
      <c r="AI104" s="331"/>
      <c r="AJ104" s="331"/>
      <c r="AK104" s="331"/>
      <c r="AL104" s="331"/>
      <c r="AM104" s="331"/>
      <c r="AN104" s="331"/>
      <c r="AO104" s="331"/>
      <c r="AP104" s="331"/>
    </row>
  </sheetData>
  <sheetProtection algorithmName="SHA-512" hashValue="wCwWHHNCxh0N9z77Efmtg8yVxQA70El5v875Ry/4rSYIPpNCS790uajAmXAgmTLFz3d3sghuE8BxBe+tZO/yoQ==" saltValue="VDbk9GgihY0bcXY1PGMvJA==" spinCount="100000" sheet="1" objects="1" scenarios="1" selectLockedCells="1" selectUnlockedCells="1"/>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tabColor rgb="FFFFFF00"/>
    <outlinePr summaryBelow="0"/>
  </sheetPr>
  <dimension ref="A1:DJ67"/>
  <sheetViews>
    <sheetView showOutlineSymbols="0" zoomScaleNormal="100" zoomScaleSheetLayoutView="100" workbookViewId="0">
      <selection activeCell="B101" sqref="B101"/>
    </sheetView>
  </sheetViews>
  <sheetFormatPr defaultColWidth="9.140625" defaultRowHeight="12.75" outlineLevelRow="1" outlineLevelCol="3" x14ac:dyDescent="0.2"/>
  <cols>
    <col min="1" max="4" width="9.140625" style="48"/>
    <col min="5" max="5" width="9.140625" style="48" customWidth="1" outlineLevel="1"/>
    <col min="6" max="6" width="9" style="48" customWidth="1" outlineLevel="1"/>
    <col min="7" max="7" width="10.42578125" style="48" customWidth="1" outlineLevel="1"/>
    <col min="8" max="8" width="12.5703125" style="48" customWidth="1"/>
    <col min="9" max="10" width="9.140625" style="48"/>
    <col min="11" max="13" width="11.7109375" style="48" customWidth="1"/>
    <col min="14" max="19" width="8.7109375" style="48" customWidth="1" outlineLevel="1"/>
    <col min="20" max="20" width="8.7109375" style="48" customWidth="1"/>
    <col min="21" max="21" width="7.85546875" style="48" customWidth="1"/>
    <col min="22" max="22" width="11.140625" style="48" customWidth="1"/>
    <col min="23" max="23" width="7" style="48" customWidth="1"/>
    <col min="24" max="27" width="9.140625" style="48"/>
    <col min="28" max="29" width="9.140625" style="48" customWidth="1" outlineLevel="3"/>
    <col min="30" max="31" width="9.140625" style="48" customWidth="1" outlineLevel="2"/>
    <col min="32" max="32" width="9.140625" style="48" customWidth="1" outlineLevel="1"/>
    <col min="33" max="36" width="9.140625" style="48"/>
    <col min="37" max="38" width="9.140625" style="48" customWidth="1" outlineLevel="3"/>
    <col min="39" max="40" width="9.140625" style="48" customWidth="1" outlineLevel="2"/>
    <col min="41" max="41" width="9.140625" style="48" customWidth="1" outlineLevel="1"/>
    <col min="42" max="43" width="9.140625" style="48"/>
    <col min="44" max="44" width="9.140625" style="48" customWidth="1" outlineLevel="1"/>
    <col min="45" max="50" width="9.140625" style="48"/>
    <col min="51" max="52" width="9.140625" style="48" customWidth="1" outlineLevel="3"/>
    <col min="53" max="54" width="9.140625" style="48" customWidth="1" outlineLevel="2"/>
    <col min="55" max="55" width="9.140625" style="48" customWidth="1" outlineLevel="1"/>
    <col min="56" max="59" width="9.140625" style="48"/>
    <col min="60" max="61" width="9.140625" style="48" customWidth="1" outlineLevel="3"/>
    <col min="62" max="63" width="9.140625" style="48" customWidth="1" outlineLevel="2"/>
    <col min="64" max="64" width="9.140625" style="48" customWidth="1" outlineLevel="1"/>
    <col min="65" max="66" width="9.140625" style="48" customWidth="1" outlineLevel="2"/>
    <col min="67" max="67" width="9.140625" style="48" customWidth="1" outlineLevel="1"/>
    <col min="68" max="71" width="9.140625" style="48"/>
    <col min="72" max="73" width="9.140625" style="48" customWidth="1" outlineLevel="3"/>
    <col min="74" max="75" width="9.140625" style="48" customWidth="1" outlineLevel="2"/>
    <col min="76" max="78" width="9.140625" style="48" customWidth="1" outlineLevel="1"/>
    <col min="79" max="82" width="9.140625" style="48"/>
    <col min="83" max="84" width="9.140625" style="48" customWidth="1" outlineLevel="3"/>
    <col min="85" max="86" width="9.140625" style="48" customWidth="1" outlineLevel="2"/>
    <col min="87" max="89" width="9.140625" style="48" customWidth="1" outlineLevel="1"/>
    <col min="90" max="93" width="9.140625" style="48"/>
    <col min="94" max="95" width="9.140625" style="48" customWidth="1" outlineLevel="3"/>
    <col min="96" max="97" width="9.140625" style="48" customWidth="1" outlineLevel="2"/>
    <col min="98" max="102" width="9.140625" style="48" customWidth="1" outlineLevel="1"/>
    <col min="103" max="104" width="9.140625" style="48"/>
    <col min="105" max="106" width="9.140625" style="48" customWidth="1" outlineLevel="3"/>
    <col min="107" max="108" width="9.140625" style="48" customWidth="1" outlineLevel="2"/>
    <col min="109" max="114" width="9.140625" style="48" customWidth="1" outlineLevel="1"/>
    <col min="115" max="16384" width="9.140625" style="48"/>
  </cols>
  <sheetData>
    <row r="1" spans="1:23" ht="12.75" customHeight="1" x14ac:dyDescent="0.2">
      <c r="F1" s="33" t="s">
        <v>199</v>
      </c>
      <c r="K1" s="47"/>
      <c r="L1" s="47"/>
      <c r="M1" s="47"/>
      <c r="N1" s="47"/>
      <c r="O1" s="33" t="s">
        <v>199</v>
      </c>
      <c r="R1" s="47"/>
      <c r="S1" s="47"/>
      <c r="T1" s="47"/>
    </row>
    <row r="2" spans="1:23" ht="12.2" customHeight="1" x14ac:dyDescent="0.2">
      <c r="F2" s="78">
        <f>'Cover Sht'!$A$15</f>
        <v>0</v>
      </c>
      <c r="K2" s="47"/>
      <c r="L2" s="47"/>
      <c r="M2" s="47"/>
      <c r="N2" s="49"/>
      <c r="O2" s="50" t="s">
        <v>196</v>
      </c>
      <c r="R2" s="47"/>
      <c r="S2" s="47"/>
      <c r="T2" s="47"/>
      <c r="U2" s="47"/>
      <c r="V2" s="47"/>
      <c r="W2" s="47"/>
    </row>
    <row r="3" spans="1:23" ht="12.2" customHeight="1" x14ac:dyDescent="0.2">
      <c r="B3" s="81" t="s">
        <v>246</v>
      </c>
      <c r="C3" s="91">
        <f>'Cover Sht'!$E$18</f>
        <v>0</v>
      </c>
      <c r="G3" s="81" t="s">
        <v>247</v>
      </c>
      <c r="H3" s="91">
        <f>'Cover Sht'!$D$22</f>
        <v>0</v>
      </c>
      <c r="K3" s="47"/>
      <c r="N3" s="47"/>
      <c r="O3" s="78">
        <f>'Cover Sht'!$A$15</f>
        <v>0</v>
      </c>
      <c r="R3" s="47"/>
      <c r="U3" s="47"/>
      <c r="V3" s="92"/>
      <c r="W3" s="47"/>
    </row>
    <row r="4" spans="1:23" ht="12.2" customHeight="1" x14ac:dyDescent="0.2">
      <c r="B4" s="81" t="s">
        <v>248</v>
      </c>
      <c r="C4" s="208">
        <f>IF('Cover Sht'!$A$10="POST  DESIGN  SERVICES",'Cover Sht'!$E$21,'Cover Sht'!$E$19)</f>
        <v>0</v>
      </c>
      <c r="D4" s="49"/>
      <c r="E4" s="47"/>
      <c r="F4" s="47"/>
      <c r="G4" s="81" t="s">
        <v>249</v>
      </c>
      <c r="H4" s="91">
        <f>'Cover Sht'!$A$28</f>
        <v>0</v>
      </c>
      <c r="J4" s="17"/>
      <c r="K4" s="47"/>
      <c r="L4" s="81" t="s">
        <v>246</v>
      </c>
      <c r="M4" s="91">
        <f>'Cover Sht'!$E$18</f>
        <v>0</v>
      </c>
      <c r="N4" s="47"/>
      <c r="O4" s="47"/>
      <c r="P4" s="81" t="s">
        <v>247</v>
      </c>
      <c r="Q4" s="91">
        <f>'Cover Sht'!$D$22</f>
        <v>0</v>
      </c>
      <c r="U4" s="47"/>
      <c r="V4" s="92"/>
      <c r="W4" s="47"/>
    </row>
    <row r="5" spans="1:23" ht="12.2" customHeight="1" x14ac:dyDescent="0.2">
      <c r="D5" s="49"/>
      <c r="E5" s="47"/>
      <c r="F5" s="47"/>
      <c r="G5" s="81"/>
      <c r="H5" s="80"/>
      <c r="J5" s="17"/>
      <c r="K5" s="47"/>
      <c r="L5" s="81" t="s">
        <v>248</v>
      </c>
      <c r="M5" s="208">
        <f>IF('Cover Sht'!$A$10="POST  DESIGN  SERVICES",'Cover Sht'!$E$21,'Cover Sht'!$E$19)</f>
        <v>0</v>
      </c>
      <c r="N5" s="47"/>
      <c r="O5" s="47"/>
      <c r="P5" s="81" t="s">
        <v>249</v>
      </c>
      <c r="Q5" s="91">
        <f>'Cover Sht'!$A$28</f>
        <v>0</v>
      </c>
      <c r="S5" s="81"/>
      <c r="T5" s="91"/>
      <c r="U5" s="47"/>
      <c r="W5" s="92"/>
    </row>
    <row r="6" spans="1:23" ht="12.2" customHeight="1" x14ac:dyDescent="0.2">
      <c r="B6" s="61"/>
      <c r="C6" s="61"/>
      <c r="D6" s="61"/>
      <c r="E6" s="61"/>
      <c r="F6" s="61"/>
      <c r="G6" s="41"/>
      <c r="H6" s="61"/>
      <c r="I6" s="61"/>
      <c r="J6" s="61"/>
      <c r="L6" s="54"/>
      <c r="M6" s="54"/>
      <c r="N6" s="42" t="s">
        <v>478</v>
      </c>
      <c r="O6" s="42" t="s">
        <v>45</v>
      </c>
      <c r="P6" s="38" t="s">
        <v>50</v>
      </c>
      <c r="Q6" s="38" t="s">
        <v>478</v>
      </c>
      <c r="R6" s="38" t="s">
        <v>280</v>
      </c>
      <c r="S6" s="38" t="s">
        <v>280</v>
      </c>
      <c r="T6" s="38" t="s">
        <v>46</v>
      </c>
      <c r="U6" s="47"/>
      <c r="W6" s="92"/>
    </row>
    <row r="7" spans="1:23" ht="12.2" customHeight="1" x14ac:dyDescent="0.2">
      <c r="A7" s="58"/>
      <c r="B7" s="59" t="s">
        <v>192</v>
      </c>
      <c r="C7" s="59"/>
      <c r="D7" s="59"/>
      <c r="E7" s="41" t="s">
        <v>238</v>
      </c>
      <c r="F7" s="41"/>
      <c r="G7" s="41" t="s">
        <v>239</v>
      </c>
      <c r="H7" s="19" t="s">
        <v>166</v>
      </c>
      <c r="I7" s="60"/>
      <c r="L7" s="54"/>
      <c r="M7" s="54"/>
      <c r="N7" s="44" t="s">
        <v>45</v>
      </c>
      <c r="O7" s="44" t="s">
        <v>49</v>
      </c>
      <c r="P7" s="39" t="s">
        <v>876</v>
      </c>
      <c r="Q7" s="39" t="s">
        <v>280</v>
      </c>
      <c r="R7" s="39"/>
      <c r="S7" s="39" t="s">
        <v>821</v>
      </c>
      <c r="T7" s="39" t="s">
        <v>51</v>
      </c>
      <c r="U7" s="92"/>
      <c r="W7" s="92"/>
    </row>
    <row r="8" spans="1:23" ht="12.2" customHeight="1" x14ac:dyDescent="0.2">
      <c r="B8" s="61"/>
      <c r="C8" s="61"/>
      <c r="D8" s="61"/>
      <c r="E8" s="61"/>
      <c r="H8" s="61"/>
      <c r="I8" s="61"/>
      <c r="K8" s="15" t="s">
        <v>240</v>
      </c>
      <c r="L8" s="122"/>
      <c r="M8" s="54"/>
      <c r="N8" s="468" t="s">
        <v>49</v>
      </c>
      <c r="O8" s="468"/>
      <c r="P8" s="45"/>
      <c r="Q8" s="45"/>
      <c r="R8" s="45"/>
      <c r="S8" s="45"/>
      <c r="T8" s="45"/>
      <c r="U8" s="92"/>
      <c r="W8" s="92"/>
    </row>
    <row r="9" spans="1:23" ht="12.2" customHeight="1" x14ac:dyDescent="0.2">
      <c r="B9" s="59" t="s">
        <v>359</v>
      </c>
      <c r="C9" s="61"/>
      <c r="D9" s="61"/>
      <c r="E9" s="582">
        <f>+N50</f>
        <v>0</v>
      </c>
      <c r="G9" s="198">
        <f>+'Fee Summary'!G11</f>
        <v>0</v>
      </c>
      <c r="H9" s="62">
        <f t="shared" ref="H9:H14" si="0">CEILING(E9*G9,0.01)</f>
        <v>0</v>
      </c>
      <c r="I9" s="61"/>
      <c r="K9" s="11" t="s">
        <v>1009</v>
      </c>
      <c r="L9" s="122"/>
      <c r="M9" s="54"/>
      <c r="N9" s="521"/>
      <c r="O9" s="521"/>
      <c r="P9" s="522"/>
      <c r="Q9" s="523"/>
      <c r="R9" s="523"/>
      <c r="S9" s="523"/>
      <c r="T9" s="523"/>
      <c r="U9" s="92"/>
      <c r="W9" s="92"/>
    </row>
    <row r="10" spans="1:23" ht="12.2" customHeight="1" x14ac:dyDescent="0.2">
      <c r="B10" s="59" t="s">
        <v>256</v>
      </c>
      <c r="C10" s="61"/>
      <c r="D10" s="61"/>
      <c r="E10" s="582">
        <f>+O50</f>
        <v>0</v>
      </c>
      <c r="G10" s="198">
        <f>+'Fee Summary'!G12</f>
        <v>0</v>
      </c>
      <c r="H10" s="62">
        <f t="shared" si="0"/>
        <v>0</v>
      </c>
      <c r="I10" s="61"/>
      <c r="K10" s="57" t="s">
        <v>1010</v>
      </c>
      <c r="M10" s="54"/>
      <c r="N10" s="252"/>
      <c r="O10" s="252"/>
      <c r="P10" s="252"/>
      <c r="Q10" s="252"/>
      <c r="R10" s="252"/>
      <c r="S10" s="252"/>
      <c r="T10" s="253">
        <f>SUM(N10:S10)</f>
        <v>0</v>
      </c>
      <c r="U10" s="92"/>
      <c r="W10" s="92"/>
    </row>
    <row r="11" spans="1:23" ht="12.2" customHeight="1" x14ac:dyDescent="0.2">
      <c r="A11" s="35" t="s">
        <v>152</v>
      </c>
      <c r="B11" s="59" t="s">
        <v>104</v>
      </c>
      <c r="C11" s="61"/>
      <c r="D11" s="61"/>
      <c r="E11" s="582">
        <f>+P50</f>
        <v>0</v>
      </c>
      <c r="G11" s="198">
        <f>+'Fee Summary'!G13</f>
        <v>0</v>
      </c>
      <c r="H11" s="62">
        <f t="shared" si="0"/>
        <v>0</v>
      </c>
      <c r="I11" s="61"/>
      <c r="K11" s="57" t="s">
        <v>1011</v>
      </c>
      <c r="L11" s="47"/>
      <c r="M11" s="54"/>
      <c r="N11" s="252"/>
      <c r="O11" s="252"/>
      <c r="P11" s="252"/>
      <c r="Q11" s="252"/>
      <c r="R11" s="252"/>
      <c r="S11" s="252"/>
      <c r="T11" s="725">
        <f>SUM(N11:S11)</f>
        <v>0</v>
      </c>
      <c r="U11" s="92"/>
      <c r="V11" s="184"/>
      <c r="W11" s="92"/>
    </row>
    <row r="12" spans="1:23" ht="12.2" customHeight="1" outlineLevel="1" x14ac:dyDescent="0.2">
      <c r="A12" s="35" t="s">
        <v>152</v>
      </c>
      <c r="B12" s="59" t="s">
        <v>357</v>
      </c>
      <c r="C12" s="47"/>
      <c r="D12" s="61"/>
      <c r="E12" s="582">
        <f>+Q50</f>
        <v>0</v>
      </c>
      <c r="G12" s="198">
        <f>+'Fee Summary'!G21</f>
        <v>0</v>
      </c>
      <c r="H12" s="62">
        <f t="shared" si="0"/>
        <v>0</v>
      </c>
      <c r="I12" s="61"/>
      <c r="K12" s="57" t="s">
        <v>1012</v>
      </c>
      <c r="N12" s="252"/>
      <c r="O12" s="252"/>
      <c r="P12" s="252"/>
      <c r="Q12" s="252"/>
      <c r="R12" s="252"/>
      <c r="S12" s="252"/>
      <c r="T12" s="253">
        <f>SUM(N12:S12)</f>
        <v>0</v>
      </c>
      <c r="U12" s="92"/>
      <c r="W12" s="92"/>
    </row>
    <row r="13" spans="1:23" ht="12.2" customHeight="1" outlineLevel="1" x14ac:dyDescent="0.2">
      <c r="A13" s="35" t="s">
        <v>152</v>
      </c>
      <c r="B13" s="59" t="s">
        <v>280</v>
      </c>
      <c r="C13" s="47"/>
      <c r="D13" s="54"/>
      <c r="E13" s="582">
        <f>+R50</f>
        <v>0</v>
      </c>
      <c r="G13" s="198">
        <f>+'Fee Summary'!G22</f>
        <v>0</v>
      </c>
      <c r="H13" s="62">
        <f t="shared" si="0"/>
        <v>0</v>
      </c>
      <c r="I13" s="61"/>
      <c r="K13" s="57" t="s">
        <v>191</v>
      </c>
      <c r="L13" s="54"/>
      <c r="M13" s="47"/>
      <c r="N13" s="252"/>
      <c r="O13" s="252"/>
      <c r="P13" s="252"/>
      <c r="Q13" s="252"/>
      <c r="R13" s="252"/>
      <c r="S13" s="252"/>
      <c r="T13" s="253">
        <f>SUM(N13:S13)</f>
        <v>0</v>
      </c>
      <c r="U13" s="92"/>
      <c r="W13" s="92"/>
    </row>
    <row r="14" spans="1:23" ht="12.2" customHeight="1" outlineLevel="1" x14ac:dyDescent="0.2">
      <c r="A14" s="35" t="s">
        <v>152</v>
      </c>
      <c r="B14" s="59" t="s">
        <v>819</v>
      </c>
      <c r="C14" s="61"/>
      <c r="D14" s="54"/>
      <c r="E14" s="582">
        <f>+S50</f>
        <v>0</v>
      </c>
      <c r="F14" s="617"/>
      <c r="G14" s="198">
        <f>+'Fee Summary'!G23</f>
        <v>0</v>
      </c>
      <c r="H14" s="62">
        <f t="shared" si="0"/>
        <v>0</v>
      </c>
      <c r="I14" s="61"/>
      <c r="L14" s="122"/>
      <c r="N14" s="294"/>
      <c r="O14" s="294"/>
      <c r="P14" s="294"/>
      <c r="Q14" s="294"/>
      <c r="R14" s="294"/>
      <c r="S14" s="294"/>
      <c r="T14" s="270">
        <f>+SUM(T10:T13)</f>
        <v>0</v>
      </c>
      <c r="U14" s="92"/>
      <c r="W14" s="92"/>
    </row>
    <row r="15" spans="1:23" ht="12.2" customHeight="1" outlineLevel="1" x14ac:dyDescent="0.2">
      <c r="B15" s="55"/>
      <c r="C15" s="55"/>
      <c r="D15" s="61" t="s">
        <v>46</v>
      </c>
      <c r="E15" s="583">
        <f>SUM(E9:E14)</f>
        <v>0</v>
      </c>
      <c r="F15" s="323"/>
      <c r="G15" s="166"/>
      <c r="H15" s="167">
        <f>SUM(H9:H14)</f>
        <v>0</v>
      </c>
      <c r="I15" s="61"/>
      <c r="K15" s="11" t="s">
        <v>963</v>
      </c>
      <c r="L15" s="122"/>
      <c r="M15" s="54"/>
      <c r="N15" s="294"/>
      <c r="O15" s="294"/>
      <c r="P15" s="294"/>
      <c r="Q15" s="294"/>
      <c r="R15" s="294"/>
      <c r="S15" s="294"/>
      <c r="T15" s="294"/>
      <c r="U15" s="92"/>
      <c r="W15" s="92"/>
    </row>
    <row r="16" spans="1:23" ht="12.2" customHeight="1" x14ac:dyDescent="0.2">
      <c r="A16" s="58"/>
      <c r="G16" s="152"/>
      <c r="I16" s="61"/>
      <c r="K16" s="57" t="s">
        <v>1010</v>
      </c>
      <c r="M16" s="54"/>
      <c r="N16" s="252"/>
      <c r="O16" s="252"/>
      <c r="P16" s="252"/>
      <c r="Q16" s="252"/>
      <c r="R16" s="252"/>
      <c r="S16" s="252"/>
      <c r="T16" s="253">
        <f>SUM(N16:S16)</f>
        <v>0</v>
      </c>
      <c r="U16" s="92"/>
      <c r="V16" s="92"/>
      <c r="W16" s="92"/>
    </row>
    <row r="17" spans="1:23" ht="12.2" customHeight="1" x14ac:dyDescent="0.2">
      <c r="A17" s="58"/>
      <c r="B17" s="58"/>
      <c r="D17" s="65" t="s">
        <v>245</v>
      </c>
      <c r="E17" s="60" t="s">
        <v>210</v>
      </c>
      <c r="F17" s="58"/>
      <c r="G17" s="196">
        <f>+'Fee Summary'!Y25</f>
        <v>0</v>
      </c>
      <c r="H17" s="66">
        <f>CEILING(H15*G17,0.01)</f>
        <v>0</v>
      </c>
      <c r="I17" s="61" t="s">
        <v>245</v>
      </c>
      <c r="K17" s="57" t="s">
        <v>1011</v>
      </c>
      <c r="L17" s="47"/>
      <c r="M17" s="54"/>
      <c r="N17" s="252"/>
      <c r="O17" s="252"/>
      <c r="P17" s="252"/>
      <c r="Q17" s="252"/>
      <c r="R17" s="252"/>
      <c r="S17" s="252"/>
      <c r="T17" s="253">
        <f>SUM(N17:S17)</f>
        <v>0</v>
      </c>
      <c r="U17" s="92"/>
      <c r="V17" s="92"/>
      <c r="W17" s="92"/>
    </row>
    <row r="18" spans="1:23" ht="12.2" customHeight="1" x14ac:dyDescent="0.2">
      <c r="A18" s="58"/>
      <c r="B18" s="58"/>
      <c r="D18" s="65" t="s">
        <v>152</v>
      </c>
      <c r="E18" s="67" t="s">
        <v>195</v>
      </c>
      <c r="F18" s="68"/>
      <c r="G18" s="618"/>
      <c r="H18" s="69">
        <f>+H32</f>
        <v>0</v>
      </c>
      <c r="I18" s="61"/>
      <c r="K18" s="57" t="s">
        <v>1012</v>
      </c>
      <c r="N18" s="252"/>
      <c r="O18" s="252"/>
      <c r="P18" s="252"/>
      <c r="Q18" s="252"/>
      <c r="R18" s="252"/>
      <c r="S18" s="252"/>
      <c r="T18" s="253">
        <f>SUM(N18:S18)</f>
        <v>0</v>
      </c>
      <c r="U18" s="92"/>
      <c r="V18" s="92"/>
      <c r="W18" s="92"/>
    </row>
    <row r="19" spans="1:23" ht="12.2" customHeight="1" x14ac:dyDescent="0.2">
      <c r="A19" s="58"/>
      <c r="B19" s="60" t="s">
        <v>245</v>
      </c>
      <c r="D19" s="65"/>
      <c r="E19" s="835" t="s">
        <v>57</v>
      </c>
      <c r="F19" s="835"/>
      <c r="G19" s="835"/>
      <c r="H19" s="70">
        <f>SUM(H15:H18)</f>
        <v>0</v>
      </c>
      <c r="I19" s="61"/>
      <c r="K19" s="57" t="s">
        <v>191</v>
      </c>
      <c r="L19" s="54"/>
      <c r="M19" s="47"/>
      <c r="N19" s="252"/>
      <c r="O19" s="252"/>
      <c r="P19" s="252"/>
      <c r="Q19" s="252"/>
      <c r="R19" s="252"/>
      <c r="S19" s="252"/>
      <c r="T19" s="253">
        <f>SUM(N19:S19)</f>
        <v>0</v>
      </c>
      <c r="U19" s="92"/>
      <c r="V19" s="92"/>
      <c r="W19" s="92"/>
    </row>
    <row r="20" spans="1:23" ht="12.2" customHeight="1" thickBot="1" x14ac:dyDescent="0.25">
      <c r="A20" s="58"/>
      <c r="B20" s="58"/>
      <c r="D20" s="58"/>
      <c r="E20" s="60" t="s">
        <v>194</v>
      </c>
      <c r="F20" s="58"/>
      <c r="G20" s="197">
        <f>+'Fee Summary'!Z25</f>
        <v>0.13</v>
      </c>
      <c r="H20" s="71">
        <f>CEILING((H15+H18)*G20,0.01)</f>
        <v>0</v>
      </c>
      <c r="I20" s="61"/>
      <c r="L20" s="122"/>
      <c r="N20" s="294"/>
      <c r="O20" s="294"/>
      <c r="P20" s="294"/>
      <c r="Q20" s="294"/>
      <c r="R20" s="294"/>
      <c r="S20" s="294"/>
      <c r="T20" s="270">
        <f>SUM(T16:T19)</f>
        <v>0</v>
      </c>
      <c r="U20" s="92"/>
      <c r="V20" s="92"/>
      <c r="W20" s="92"/>
    </row>
    <row r="21" spans="1:23" ht="12.2" customHeight="1" thickTop="1" x14ac:dyDescent="0.2">
      <c r="A21" s="58"/>
      <c r="B21" s="58"/>
      <c r="D21" s="58"/>
      <c r="E21" s="58"/>
      <c r="F21" s="58"/>
      <c r="G21" s="151"/>
      <c r="H21" s="72">
        <f>SUM(H19:H20)</f>
        <v>0</v>
      </c>
      <c r="I21" s="61"/>
      <c r="K21" s="11" t="s">
        <v>139</v>
      </c>
      <c r="M21" s="54"/>
      <c r="N21" s="294"/>
      <c r="O21" s="294"/>
      <c r="P21" s="294"/>
      <c r="Q21" s="294"/>
      <c r="R21" s="294"/>
      <c r="S21" s="294"/>
      <c r="T21" s="294"/>
      <c r="U21" s="92" t="s">
        <v>245</v>
      </c>
      <c r="V21" s="92"/>
      <c r="W21" s="92"/>
    </row>
    <row r="22" spans="1:23" ht="12.2" customHeight="1" x14ac:dyDescent="0.2">
      <c r="A22" s="58"/>
      <c r="B22" s="58"/>
      <c r="D22" s="58"/>
      <c r="E22" s="67" t="s">
        <v>211</v>
      </c>
      <c r="F22" s="68"/>
      <c r="G22" s="196">
        <f>+'Fee Summary'!AA25</f>
        <v>0</v>
      </c>
      <c r="H22" s="69">
        <f>CEILING(G22*H15,0.01)</f>
        <v>0</v>
      </c>
      <c r="I22" s="61"/>
      <c r="K22" s="57" t="s">
        <v>1013</v>
      </c>
      <c r="L22" s="122"/>
      <c r="M22" s="54"/>
      <c r="N22" s="252"/>
      <c r="O22" s="252"/>
      <c r="P22" s="252"/>
      <c r="Q22" s="252"/>
      <c r="R22" s="252"/>
      <c r="S22" s="252"/>
      <c r="T22" s="253">
        <f>SUM(N22:S22)</f>
        <v>0</v>
      </c>
      <c r="U22" s="92"/>
      <c r="V22" s="92"/>
      <c r="W22" s="92"/>
    </row>
    <row r="23" spans="1:23" ht="12.2" customHeight="1" x14ac:dyDescent="0.2">
      <c r="A23" s="58"/>
      <c r="B23" s="58"/>
      <c r="D23" s="58"/>
      <c r="E23" s="834" t="s">
        <v>702</v>
      </c>
      <c r="F23" s="834"/>
      <c r="G23" s="834"/>
      <c r="H23" s="73">
        <f>SUM(H21:H22)</f>
        <v>0</v>
      </c>
      <c r="K23" s="57" t="s">
        <v>136</v>
      </c>
      <c r="L23" s="47"/>
      <c r="N23" s="252"/>
      <c r="O23" s="252"/>
      <c r="P23" s="252"/>
      <c r="Q23" s="252"/>
      <c r="R23" s="252"/>
      <c r="S23" s="252"/>
      <c r="T23" s="253">
        <f t="shared" ref="T23:T36" si="1">SUM(N23:S23)</f>
        <v>0</v>
      </c>
      <c r="U23" s="92"/>
      <c r="W23" s="92"/>
    </row>
    <row r="24" spans="1:23" ht="12.2" customHeight="1" x14ac:dyDescent="0.2">
      <c r="A24" s="58"/>
      <c r="B24" s="58"/>
      <c r="D24" s="65"/>
      <c r="E24" s="60"/>
      <c r="F24" s="60"/>
      <c r="G24" s="60"/>
      <c r="H24" s="60"/>
      <c r="I24" s="61"/>
      <c r="K24" s="57" t="s">
        <v>860</v>
      </c>
      <c r="L24" s="47"/>
      <c r="N24" s="252"/>
      <c r="O24" s="252"/>
      <c r="P24" s="252"/>
      <c r="Q24" s="252"/>
      <c r="R24" s="252"/>
      <c r="S24" s="252"/>
      <c r="T24" s="253">
        <f t="shared" si="1"/>
        <v>0</v>
      </c>
      <c r="U24" s="92"/>
      <c r="W24" s="92"/>
    </row>
    <row r="25" spans="1:23" ht="12.2" customHeight="1" outlineLevel="1" x14ac:dyDescent="0.2">
      <c r="A25" s="58"/>
      <c r="B25" s="19" t="s">
        <v>537</v>
      </c>
      <c r="C25" s="58"/>
      <c r="D25" s="58"/>
      <c r="I25" s="61"/>
      <c r="K25" s="57" t="s">
        <v>1143</v>
      </c>
      <c r="L25" s="122"/>
      <c r="M25" s="54"/>
      <c r="N25" s="252"/>
      <c r="O25" s="252"/>
      <c r="P25" s="252"/>
      <c r="Q25" s="252"/>
      <c r="R25" s="252"/>
      <c r="S25" s="252"/>
      <c r="T25" s="253">
        <f t="shared" si="1"/>
        <v>0</v>
      </c>
      <c r="U25" s="92"/>
      <c r="W25" s="92"/>
    </row>
    <row r="26" spans="1:23" ht="12.2" customHeight="1" outlineLevel="1" x14ac:dyDescent="0.2">
      <c r="A26" s="60"/>
      <c r="B26" s="59" t="s">
        <v>192</v>
      </c>
      <c r="E26" s="41" t="s">
        <v>538</v>
      </c>
      <c r="F26" s="41"/>
      <c r="G26" s="41" t="s">
        <v>539</v>
      </c>
      <c r="H26" s="41" t="s">
        <v>540</v>
      </c>
      <c r="I26" s="61"/>
      <c r="K26" s="57" t="s">
        <v>1144</v>
      </c>
      <c r="L26" s="122"/>
      <c r="M26" s="54"/>
      <c r="N26" s="252"/>
      <c r="O26" s="252"/>
      <c r="P26" s="252"/>
      <c r="Q26" s="252"/>
      <c r="R26" s="252"/>
      <c r="S26" s="252"/>
      <c r="T26" s="253">
        <f t="shared" si="1"/>
        <v>0</v>
      </c>
      <c r="U26" s="92"/>
      <c r="W26" s="92"/>
    </row>
    <row r="27" spans="1:23" ht="12.2" customHeight="1" x14ac:dyDescent="0.2">
      <c r="A27" s="148"/>
      <c r="B27" s="59"/>
      <c r="C27" s="59"/>
      <c r="D27" s="59"/>
      <c r="E27" s="41"/>
      <c r="F27" s="41"/>
      <c r="G27" s="41"/>
      <c r="H27" s="41"/>
      <c r="I27" s="61"/>
      <c r="K27" s="57" t="s">
        <v>1145</v>
      </c>
      <c r="M27" s="54"/>
      <c r="N27" s="252"/>
      <c r="O27" s="252"/>
      <c r="P27" s="252"/>
      <c r="Q27" s="252"/>
      <c r="R27" s="252"/>
      <c r="S27" s="252"/>
      <c r="T27" s="253">
        <f t="shared" si="1"/>
        <v>0</v>
      </c>
      <c r="U27" s="92"/>
      <c r="W27" s="92"/>
    </row>
    <row r="28" spans="1:23" ht="12.2" customHeight="1" x14ac:dyDescent="0.2">
      <c r="A28" s="80"/>
      <c r="B28" s="59" t="s">
        <v>104</v>
      </c>
      <c r="C28" s="59"/>
      <c r="D28" s="59"/>
      <c r="E28" s="600"/>
      <c r="F28" s="322">
        <f>+IF(E11=0, ,E28/E11)</f>
        <v>0</v>
      </c>
      <c r="G28" s="198">
        <f>+'Fee Summary'!$P$11</f>
        <v>0</v>
      </c>
      <c r="H28" s="62">
        <f>+E28*G28</f>
        <v>0</v>
      </c>
      <c r="I28" s="61"/>
      <c r="K28" s="57" t="s">
        <v>1146</v>
      </c>
      <c r="N28" s="252"/>
      <c r="O28" s="252"/>
      <c r="P28" s="252"/>
      <c r="Q28" s="252"/>
      <c r="R28" s="252"/>
      <c r="S28" s="252"/>
      <c r="T28" s="253">
        <f t="shared" si="1"/>
        <v>0</v>
      </c>
      <c r="U28" s="92"/>
      <c r="W28" s="92"/>
    </row>
    <row r="29" spans="1:23" ht="12.2" customHeight="1" outlineLevel="1" x14ac:dyDescent="0.2">
      <c r="A29" s="80"/>
      <c r="B29" s="59" t="s">
        <v>357</v>
      </c>
      <c r="C29" s="61"/>
      <c r="D29" s="61"/>
      <c r="E29" s="600"/>
      <c r="F29" s="322">
        <f>+IF(E12=0, ,E29/E12)</f>
        <v>0</v>
      </c>
      <c r="G29" s="198">
        <f>+'Fee Summary'!$P$16</f>
        <v>0</v>
      </c>
      <c r="H29" s="62">
        <f>+E29*G29</f>
        <v>0</v>
      </c>
      <c r="I29" s="61"/>
      <c r="K29" s="57" t="s">
        <v>1147</v>
      </c>
      <c r="N29" s="252"/>
      <c r="O29" s="252"/>
      <c r="P29" s="252"/>
      <c r="Q29" s="252"/>
      <c r="R29" s="252"/>
      <c r="S29" s="252"/>
      <c r="T29" s="253">
        <f t="shared" si="1"/>
        <v>0</v>
      </c>
      <c r="U29" s="92"/>
      <c r="V29" s="111"/>
      <c r="W29" s="92"/>
    </row>
    <row r="30" spans="1:23" ht="12.2" customHeight="1" outlineLevel="1" x14ac:dyDescent="0.2">
      <c r="A30" s="149"/>
      <c r="B30" s="59" t="s">
        <v>280</v>
      </c>
      <c r="C30" s="47"/>
      <c r="D30" s="54"/>
      <c r="E30" s="600"/>
      <c r="F30" s="322">
        <f>+IF(E13=0, ,E30/E13)</f>
        <v>0</v>
      </c>
      <c r="G30" s="198">
        <f>+'Fee Summary'!$P$17</f>
        <v>0</v>
      </c>
      <c r="H30" s="62">
        <f>+E30*G30</f>
        <v>0</v>
      </c>
      <c r="I30" s="61"/>
      <c r="K30" s="57" t="s">
        <v>1148</v>
      </c>
      <c r="N30" s="252"/>
      <c r="O30" s="252"/>
      <c r="P30" s="252"/>
      <c r="Q30" s="252"/>
      <c r="R30" s="252"/>
      <c r="S30" s="252"/>
      <c r="T30" s="253">
        <f t="shared" si="1"/>
        <v>0</v>
      </c>
      <c r="U30" s="92"/>
      <c r="V30" s="186"/>
      <c r="W30" s="92"/>
    </row>
    <row r="31" spans="1:23" ht="12.2" customHeight="1" x14ac:dyDescent="0.2">
      <c r="A31" s="148"/>
      <c r="B31" s="59" t="s">
        <v>819</v>
      </c>
      <c r="C31" s="47"/>
      <c r="D31" s="54"/>
      <c r="E31" s="600"/>
      <c r="F31" s="322">
        <f>+IF(E14=0, ,E31/E14)</f>
        <v>0</v>
      </c>
      <c r="G31" s="198">
        <f>+'Fee Summary'!$P$18</f>
        <v>0</v>
      </c>
      <c r="H31" s="62">
        <f>+E31*G31</f>
        <v>0</v>
      </c>
      <c r="I31" s="61"/>
      <c r="K31" s="57" t="s">
        <v>1149</v>
      </c>
      <c r="N31" s="294"/>
      <c r="O31" s="294"/>
      <c r="P31" s="294"/>
      <c r="Q31" s="294"/>
      <c r="R31" s="294"/>
      <c r="S31" s="294"/>
      <c r="T31" s="294"/>
      <c r="U31" s="92"/>
      <c r="V31" s="186"/>
      <c r="W31" s="92"/>
    </row>
    <row r="32" spans="1:23" ht="12.2" customHeight="1" x14ac:dyDescent="0.2">
      <c r="A32" s="149"/>
      <c r="B32" s="55"/>
      <c r="D32" s="61" t="s">
        <v>46</v>
      </c>
      <c r="E32" s="601">
        <f>+SUM(E28:E31)</f>
        <v>0</v>
      </c>
      <c r="F32" s="323"/>
      <c r="G32" s="323"/>
      <c r="H32" s="167">
        <f>+SUM(H28:H31)</f>
        <v>0</v>
      </c>
      <c r="I32" s="61"/>
      <c r="K32" s="57" t="s">
        <v>967</v>
      </c>
      <c r="L32" s="47"/>
      <c r="N32" s="252"/>
      <c r="O32" s="252"/>
      <c r="P32" s="252"/>
      <c r="Q32" s="252"/>
      <c r="R32" s="252"/>
      <c r="S32" s="252"/>
      <c r="T32" s="253">
        <f t="shared" si="1"/>
        <v>0</v>
      </c>
      <c r="U32" s="92"/>
      <c r="V32" s="186"/>
      <c r="W32" s="92"/>
    </row>
    <row r="33" spans="1:23" ht="12.2" customHeight="1" outlineLevel="1" x14ac:dyDescent="0.2">
      <c r="A33" s="150"/>
      <c r="B33" s="80"/>
      <c r="C33" s="121"/>
      <c r="D33" s="121"/>
      <c r="E33" s="149"/>
      <c r="F33" s="149"/>
      <c r="G33" s="149"/>
      <c r="H33" s="58"/>
      <c r="I33" s="61"/>
      <c r="K33" s="57" t="s">
        <v>1150</v>
      </c>
      <c r="N33" s="252"/>
      <c r="O33" s="252"/>
      <c r="P33" s="252"/>
      <c r="Q33" s="252"/>
      <c r="R33" s="252"/>
      <c r="S33" s="252"/>
      <c r="T33" s="253">
        <f t="shared" si="1"/>
        <v>0</v>
      </c>
      <c r="U33" s="92"/>
      <c r="W33" s="92"/>
    </row>
    <row r="34" spans="1:23" ht="12.2" customHeight="1" outlineLevel="1" x14ac:dyDescent="0.2">
      <c r="A34" s="121"/>
      <c r="B34" s="80"/>
      <c r="C34" s="121"/>
      <c r="D34" s="121"/>
      <c r="E34" s="149"/>
      <c r="F34" s="149"/>
      <c r="G34" s="149"/>
      <c r="H34" s="58"/>
      <c r="I34" s="58"/>
      <c r="K34" s="57" t="s">
        <v>1151</v>
      </c>
      <c r="N34" s="252"/>
      <c r="O34" s="252"/>
      <c r="P34" s="252"/>
      <c r="Q34" s="252"/>
      <c r="R34" s="252"/>
      <c r="S34" s="252"/>
      <c r="T34" s="253">
        <f t="shared" si="1"/>
        <v>0</v>
      </c>
      <c r="U34" s="92"/>
      <c r="W34" s="92"/>
    </row>
    <row r="35" spans="1:23" ht="12.2" customHeight="1" outlineLevel="1" x14ac:dyDescent="0.2">
      <c r="A35" s="121"/>
      <c r="B35" s="80"/>
      <c r="C35" s="121"/>
      <c r="D35" s="121"/>
      <c r="E35" s="14"/>
      <c r="F35" s="14"/>
      <c r="G35" s="14"/>
      <c r="H35" s="14"/>
      <c r="I35" s="58"/>
      <c r="K35" s="57" t="s">
        <v>1153</v>
      </c>
      <c r="M35" s="47"/>
      <c r="N35" s="252"/>
      <c r="O35" s="252"/>
      <c r="P35" s="252"/>
      <c r="Q35" s="252"/>
      <c r="R35" s="252"/>
      <c r="S35" s="252"/>
      <c r="T35" s="253">
        <f t="shared" si="1"/>
        <v>0</v>
      </c>
      <c r="V35" s="92"/>
      <c r="W35" s="92"/>
    </row>
    <row r="36" spans="1:23" ht="12.2" customHeight="1" outlineLevel="1" x14ac:dyDescent="0.2">
      <c r="A36" s="14"/>
      <c r="B36" s="14"/>
      <c r="C36" s="14"/>
      <c r="D36" s="14"/>
      <c r="I36" s="58"/>
      <c r="K36" s="57" t="s">
        <v>1152</v>
      </c>
      <c r="L36" s="122"/>
      <c r="N36" s="252"/>
      <c r="O36" s="252"/>
      <c r="P36" s="252"/>
      <c r="Q36" s="252"/>
      <c r="R36" s="252"/>
      <c r="S36" s="252"/>
      <c r="T36" s="253">
        <f t="shared" si="1"/>
        <v>0</v>
      </c>
      <c r="U36" s="92"/>
      <c r="V36" s="92"/>
      <c r="W36" s="92"/>
    </row>
    <row r="37" spans="1:23" ht="12.2" customHeight="1" outlineLevel="1" x14ac:dyDescent="0.2">
      <c r="I37" s="58"/>
      <c r="L37" s="122"/>
      <c r="N37" s="267"/>
      <c r="O37" s="267"/>
      <c r="P37" s="267"/>
      <c r="Q37" s="267"/>
      <c r="R37" s="267"/>
      <c r="S37" s="267"/>
      <c r="T37" s="270">
        <f>SUM(T22:T36)</f>
        <v>0</v>
      </c>
      <c r="U37" s="92"/>
      <c r="V37" s="92"/>
      <c r="W37" s="92"/>
    </row>
    <row r="38" spans="1:23" ht="12.2" customHeight="1" x14ac:dyDescent="0.2">
      <c r="I38" s="58"/>
      <c r="K38" s="11" t="s">
        <v>144</v>
      </c>
      <c r="L38" s="122"/>
      <c r="N38" s="267"/>
      <c r="O38" s="267"/>
      <c r="P38" s="267"/>
      <c r="Q38" s="267"/>
      <c r="R38" s="267"/>
      <c r="S38" s="267"/>
      <c r="T38" s="267"/>
      <c r="U38" s="92"/>
      <c r="V38" s="92"/>
      <c r="W38" s="92"/>
    </row>
    <row r="39" spans="1:23" ht="12.2" customHeight="1" x14ac:dyDescent="0.2">
      <c r="I39" s="58"/>
      <c r="K39" s="57" t="s">
        <v>1010</v>
      </c>
      <c r="L39" s="122"/>
      <c r="M39" s="54"/>
      <c r="N39" s="252"/>
      <c r="O39" s="252"/>
      <c r="P39" s="252"/>
      <c r="Q39" s="252"/>
      <c r="R39" s="252"/>
      <c r="S39" s="252"/>
      <c r="T39" s="253">
        <f t="shared" ref="T39:T44" si="2">SUM(N39:S39)</f>
        <v>0</v>
      </c>
      <c r="U39" s="92"/>
      <c r="V39" s="92"/>
      <c r="W39" s="92"/>
    </row>
    <row r="40" spans="1:23" ht="12.2" customHeight="1" x14ac:dyDescent="0.2">
      <c r="I40" s="58"/>
      <c r="K40" s="57" t="s">
        <v>964</v>
      </c>
      <c r="L40" s="47"/>
      <c r="M40" s="54"/>
      <c r="N40" s="252"/>
      <c r="O40" s="252"/>
      <c r="P40" s="252"/>
      <c r="Q40" s="252"/>
      <c r="R40" s="252"/>
      <c r="S40" s="252"/>
      <c r="T40" s="253">
        <f t="shared" si="2"/>
        <v>0</v>
      </c>
      <c r="U40" s="92"/>
      <c r="V40" s="92"/>
      <c r="W40" s="92"/>
    </row>
    <row r="41" spans="1:23" ht="12.2" customHeight="1" outlineLevel="1" x14ac:dyDescent="0.2">
      <c r="I41" s="58"/>
      <c r="K41" s="57" t="s">
        <v>965</v>
      </c>
      <c r="L41" s="47"/>
      <c r="M41" s="54"/>
      <c r="N41" s="252"/>
      <c r="O41" s="252"/>
      <c r="P41" s="252"/>
      <c r="Q41" s="252"/>
      <c r="R41" s="252"/>
      <c r="S41" s="252"/>
      <c r="T41" s="253">
        <f t="shared" si="2"/>
        <v>0</v>
      </c>
      <c r="U41" s="92"/>
      <c r="V41" s="92"/>
      <c r="W41" s="92"/>
    </row>
    <row r="42" spans="1:23" ht="12.2" customHeight="1" outlineLevel="1" x14ac:dyDescent="0.2">
      <c r="I42" s="58"/>
      <c r="K42" s="57" t="s">
        <v>966</v>
      </c>
      <c r="M42" s="54"/>
      <c r="N42" s="252"/>
      <c r="O42" s="252"/>
      <c r="P42" s="252"/>
      <c r="Q42" s="252"/>
      <c r="R42" s="252"/>
      <c r="S42" s="252"/>
      <c r="T42" s="253">
        <f t="shared" si="2"/>
        <v>0</v>
      </c>
      <c r="U42" s="92"/>
      <c r="V42" s="92"/>
      <c r="W42" s="92"/>
    </row>
    <row r="43" spans="1:23" ht="12.2" customHeight="1" outlineLevel="1" x14ac:dyDescent="0.2">
      <c r="I43" s="14"/>
      <c r="K43" s="57" t="s">
        <v>170</v>
      </c>
      <c r="L43" s="47"/>
      <c r="M43" s="47"/>
      <c r="N43" s="252"/>
      <c r="O43" s="252"/>
      <c r="P43" s="252"/>
      <c r="Q43" s="252"/>
      <c r="R43" s="252"/>
      <c r="S43" s="252"/>
      <c r="T43" s="253">
        <f t="shared" si="2"/>
        <v>0</v>
      </c>
      <c r="U43" s="92"/>
      <c r="V43" s="92"/>
      <c r="W43" s="92"/>
    </row>
    <row r="44" spans="1:23" ht="12.2" customHeight="1" outlineLevel="1" x14ac:dyDescent="0.2">
      <c r="K44" s="57" t="s">
        <v>171</v>
      </c>
      <c r="L44" s="54"/>
      <c r="M44" s="47"/>
      <c r="N44" s="252"/>
      <c r="O44" s="252"/>
      <c r="P44" s="252"/>
      <c r="Q44" s="252"/>
      <c r="R44" s="252"/>
      <c r="S44" s="252"/>
      <c r="T44" s="253">
        <f t="shared" si="2"/>
        <v>0</v>
      </c>
      <c r="U44" s="92"/>
      <c r="V44" s="92"/>
      <c r="W44" s="92"/>
    </row>
    <row r="45" spans="1:23" ht="12.2" customHeight="1" outlineLevel="1" x14ac:dyDescent="0.2">
      <c r="N45" s="267"/>
      <c r="O45" s="267"/>
      <c r="P45" s="267"/>
      <c r="Q45" s="267"/>
      <c r="R45" s="267"/>
      <c r="S45" s="267"/>
      <c r="T45" s="270">
        <f>SUM(T39:T44)</f>
        <v>0</v>
      </c>
      <c r="U45" s="92" t="s">
        <v>245</v>
      </c>
      <c r="V45" s="185"/>
      <c r="W45" s="92"/>
    </row>
    <row r="46" spans="1:23" ht="12.2" customHeight="1" x14ac:dyDescent="0.2">
      <c r="K46" s="15" t="s">
        <v>1366</v>
      </c>
      <c r="L46" s="47"/>
      <c r="M46" s="47"/>
      <c r="N46" s="267"/>
      <c r="O46" s="267"/>
      <c r="P46" s="267"/>
      <c r="Q46" s="267"/>
      <c r="R46" s="267"/>
      <c r="S46" s="267"/>
      <c r="T46" s="267"/>
      <c r="U46" s="92"/>
      <c r="W46" s="92"/>
    </row>
    <row r="47" spans="1:23" ht="12.2" customHeight="1" x14ac:dyDescent="0.2">
      <c r="K47" s="11" t="s">
        <v>1367</v>
      </c>
      <c r="M47" s="54"/>
      <c r="N47" s="252"/>
      <c r="O47" s="252"/>
      <c r="P47" s="252"/>
      <c r="Q47" s="252"/>
      <c r="R47" s="252"/>
      <c r="S47" s="252"/>
      <c r="T47" s="253">
        <f>SUM(N47:S47)</f>
        <v>0</v>
      </c>
      <c r="U47" s="92"/>
      <c r="W47" s="92"/>
    </row>
    <row r="48" spans="1:23" ht="12.2" customHeight="1" x14ac:dyDescent="0.2">
      <c r="N48" s="267"/>
      <c r="O48" s="267"/>
      <c r="P48" s="267"/>
      <c r="Q48" s="267"/>
      <c r="R48" s="267"/>
      <c r="S48" s="267"/>
      <c r="T48" s="255"/>
      <c r="U48" s="92"/>
      <c r="W48" s="92"/>
    </row>
    <row r="49" spans="13:23" ht="12.2" customHeight="1" thickBot="1" x14ac:dyDescent="0.25">
      <c r="M49" s="47"/>
      <c r="N49" s="267"/>
      <c r="O49" s="267"/>
      <c r="P49" s="267"/>
      <c r="Q49" s="267"/>
      <c r="R49" s="267"/>
      <c r="S49" s="267"/>
      <c r="T49" s="268" t="s">
        <v>245</v>
      </c>
      <c r="U49" s="92"/>
      <c r="W49" s="92"/>
    </row>
    <row r="50" spans="13:23" ht="12.2" customHeight="1" thickTop="1" x14ac:dyDescent="0.2">
      <c r="M50" s="47" t="s">
        <v>46</v>
      </c>
      <c r="N50" s="195">
        <f t="shared" ref="N50:S50" si="3">SUM(N10:N47)</f>
        <v>0</v>
      </c>
      <c r="O50" s="195">
        <f t="shared" si="3"/>
        <v>0</v>
      </c>
      <c r="P50" s="195">
        <f t="shared" si="3"/>
        <v>0</v>
      </c>
      <c r="Q50" s="195">
        <f t="shared" si="3"/>
        <v>0</v>
      </c>
      <c r="R50" s="195">
        <f t="shared" si="3"/>
        <v>0</v>
      </c>
      <c r="S50" s="195">
        <f t="shared" si="3"/>
        <v>0</v>
      </c>
      <c r="T50" s="124">
        <f>SUM(N50:S50)</f>
        <v>0</v>
      </c>
      <c r="U50" s="92"/>
    </row>
    <row r="51" spans="13:23" ht="12.2" customHeight="1" x14ac:dyDescent="0.2">
      <c r="N51" s="703">
        <f t="shared" ref="N51:S51" si="4">IF($T$50=0,0,N50/$T$50)</f>
        <v>0</v>
      </c>
      <c r="O51" s="703">
        <f t="shared" si="4"/>
        <v>0</v>
      </c>
      <c r="P51" s="703">
        <f t="shared" si="4"/>
        <v>0</v>
      </c>
      <c r="Q51" s="703">
        <f t="shared" si="4"/>
        <v>0</v>
      </c>
      <c r="R51" s="703">
        <f t="shared" si="4"/>
        <v>0</v>
      </c>
      <c r="S51" s="703">
        <f t="shared" si="4"/>
        <v>0</v>
      </c>
      <c r="T51" s="721">
        <f>SUM(N51:S51)</f>
        <v>0</v>
      </c>
    </row>
    <row r="52" spans="13:23" ht="12.2" customHeight="1" x14ac:dyDescent="0.2">
      <c r="W52" s="92"/>
    </row>
    <row r="53" spans="13:23" ht="12.2" customHeight="1" x14ac:dyDescent="0.2">
      <c r="U53" s="92"/>
      <c r="V53" s="47"/>
      <c r="W53" s="47"/>
    </row>
    <row r="54" spans="13:23" ht="12.2" customHeight="1" x14ac:dyDescent="0.2">
      <c r="U54" s="47"/>
      <c r="V54" s="47"/>
      <c r="W54" s="47"/>
    </row>
    <row r="55" spans="13:23" ht="12.2" customHeight="1" x14ac:dyDescent="0.2">
      <c r="U55" s="47"/>
      <c r="W55" s="47"/>
    </row>
    <row r="56" spans="13:23" ht="12.2" customHeight="1" x14ac:dyDescent="0.2">
      <c r="U56" s="47"/>
      <c r="W56" s="47"/>
    </row>
    <row r="57" spans="13:23" ht="12.2" customHeight="1" x14ac:dyDescent="0.2">
      <c r="U57" s="47"/>
    </row>
    <row r="58" spans="13:23" ht="12.2" customHeight="1" x14ac:dyDescent="0.2"/>
    <row r="59" spans="13:23" ht="12.2" customHeight="1" x14ac:dyDescent="0.2"/>
    <row r="60" spans="13:23" ht="12.2" customHeight="1" x14ac:dyDescent="0.2"/>
    <row r="61" spans="13:23" ht="12.2" customHeight="1" x14ac:dyDescent="0.2"/>
    <row r="62" spans="13:23" ht="12.2" customHeight="1" x14ac:dyDescent="0.2"/>
    <row r="63" spans="13:23" ht="12.2" customHeight="1" x14ac:dyDescent="0.2"/>
    <row r="64" spans="13:23" ht="12.2" customHeight="1" x14ac:dyDescent="0.2"/>
    <row r="65" ht="12.2" customHeight="1" x14ac:dyDescent="0.2"/>
    <row r="66" ht="12.2" customHeight="1" x14ac:dyDescent="0.2"/>
    <row r="67" ht="12.2" customHeight="1" x14ac:dyDescent="0.2"/>
  </sheetData>
  <sheetProtection algorithmName="SHA-512" hashValue="6zrF/Q1zZ4fnFfFxVi8FbkirB8MKZaRT60UklY3YBGUJ8Wu+f+UIyxq3UR9IEYNdDVOc0M4pMVxktTufAVo+Zg==" saltValue="niyIURcM7+EsY1hUm4BoJA==" spinCount="100000" sheet="1" objects="1" scenarios="1"/>
  <mergeCells count="2">
    <mergeCell ref="E23:G23"/>
    <mergeCell ref="E19:G19"/>
  </mergeCells>
  <phoneticPr fontId="40" type="noConversion"/>
  <printOptions horizontalCentered="1"/>
  <pageMargins left="0.35" right="0.15" top="0.5" bottom="0.5" header="0.25" footer="0.25"/>
  <pageSetup pageOrder="overThenDown" orientation="portrait" r:id="rId1"/>
  <headerFooter alignWithMargins="0">
    <oddFooter>&amp;L&amp;8Date of Estimate: &amp;D&amp;C&amp;8File Name: &amp;F</oddFooter>
  </headerFooter>
  <colBreaks count="1" manualBreakCount="1">
    <brk id="10"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996D-9A32-424B-AD7F-CFA1158DC6EA}">
  <sheetPr codeName="Sheet10">
    <tabColor rgb="FFFFFF00"/>
  </sheetPr>
  <dimension ref="A1:BF51"/>
  <sheetViews>
    <sheetView topLeftCell="AE1" zoomScaleNormal="100" zoomScaleSheetLayoutView="90" workbookViewId="0">
      <selection activeCell="B101" sqref="B101"/>
    </sheetView>
  </sheetViews>
  <sheetFormatPr defaultColWidth="9.140625" defaultRowHeight="15" x14ac:dyDescent="0.2"/>
  <cols>
    <col min="1" max="1" width="8.7109375" style="619" customWidth="1"/>
    <col min="2" max="2" width="11" style="619" customWidth="1"/>
    <col min="3" max="5" width="8.7109375" style="619" customWidth="1"/>
    <col min="6" max="6" width="8.5703125" style="619" customWidth="1"/>
    <col min="7" max="7" width="9.85546875" style="619" customWidth="1"/>
    <col min="8" max="8" width="15.85546875" style="619" customWidth="1"/>
    <col min="9" max="9" width="9.140625" style="619" customWidth="1"/>
    <col min="10" max="46" width="8.7109375" style="619" customWidth="1"/>
    <col min="47" max="50" width="9.7109375" style="619" customWidth="1"/>
    <col min="51" max="57" width="8.140625" style="619" customWidth="1"/>
    <col min="58" max="58" width="8.7109375" style="619" customWidth="1"/>
    <col min="59" max="16384" width="9.140625" style="619"/>
  </cols>
  <sheetData>
    <row r="1" spans="1:58" x14ac:dyDescent="0.2">
      <c r="A1" s="48"/>
      <c r="B1" s="48"/>
      <c r="C1" s="48"/>
      <c r="D1" s="48"/>
      <c r="E1" s="48"/>
      <c r="F1" s="40" t="s">
        <v>474</v>
      </c>
      <c r="G1" s="48"/>
      <c r="H1" s="48"/>
      <c r="I1" s="48"/>
      <c r="J1" s="48"/>
      <c r="K1" s="47"/>
      <c r="L1" s="47"/>
      <c r="M1" s="47"/>
      <c r="N1" s="47"/>
      <c r="O1" s="47"/>
      <c r="P1" s="40" t="s">
        <v>474</v>
      </c>
      <c r="Q1" s="48"/>
      <c r="R1" s="47"/>
      <c r="S1" s="47"/>
      <c r="T1" s="47"/>
      <c r="U1" s="47"/>
      <c r="V1" s="47"/>
      <c r="W1" s="47"/>
      <c r="X1" s="47"/>
      <c r="Y1" s="47"/>
      <c r="Z1" s="47"/>
      <c r="AA1" s="47"/>
      <c r="AB1" s="40" t="s">
        <v>474</v>
      </c>
      <c r="AC1" s="48"/>
      <c r="AD1" s="47"/>
      <c r="AE1" s="47"/>
      <c r="AF1" s="47"/>
      <c r="AG1" s="47"/>
      <c r="AH1" s="47"/>
      <c r="AI1" s="47"/>
      <c r="AJ1" s="47"/>
      <c r="AK1" s="47"/>
      <c r="AL1" s="47"/>
      <c r="AM1" s="47"/>
      <c r="AN1" s="40" t="s">
        <v>474</v>
      </c>
      <c r="AO1" s="48"/>
      <c r="AP1" s="47"/>
      <c r="AQ1" s="47"/>
      <c r="AR1" s="47"/>
      <c r="AS1" s="47"/>
      <c r="AT1" s="47"/>
      <c r="AU1" s="47"/>
      <c r="AV1" s="47"/>
      <c r="AW1" s="47"/>
      <c r="AX1" s="47"/>
      <c r="AY1" s="47"/>
      <c r="AZ1" s="40" t="s">
        <v>474</v>
      </c>
      <c r="BA1" s="48"/>
      <c r="BB1" s="47"/>
      <c r="BC1" s="47"/>
      <c r="BD1" s="47"/>
      <c r="BE1" s="47"/>
      <c r="BF1" s="47"/>
    </row>
    <row r="2" spans="1:58" x14ac:dyDescent="0.2">
      <c r="A2" s="48"/>
      <c r="B2" s="48"/>
      <c r="C2" s="48"/>
      <c r="D2" s="48"/>
      <c r="E2" s="48"/>
      <c r="F2" s="33" t="s">
        <v>200</v>
      </c>
      <c r="G2" s="48"/>
      <c r="H2" s="48"/>
      <c r="I2" s="48"/>
      <c r="J2" s="48"/>
      <c r="K2" s="47"/>
      <c r="L2" s="47"/>
      <c r="M2" s="47"/>
      <c r="N2" s="47"/>
      <c r="O2" s="49"/>
      <c r="P2" s="50" t="s">
        <v>196</v>
      </c>
      <c r="Q2" s="48"/>
      <c r="R2" s="47"/>
      <c r="S2" s="47"/>
      <c r="T2" s="47"/>
      <c r="U2" s="47"/>
      <c r="V2" s="47"/>
      <c r="W2" s="47"/>
      <c r="X2" s="47"/>
      <c r="Y2" s="47"/>
      <c r="Z2" s="47"/>
      <c r="AA2" s="49"/>
      <c r="AB2" s="50" t="s">
        <v>196</v>
      </c>
      <c r="AC2" s="48"/>
      <c r="AD2" s="47"/>
      <c r="AE2" s="47"/>
      <c r="AF2" s="47"/>
      <c r="AG2" s="47"/>
      <c r="AH2" s="47"/>
      <c r="AI2" s="47"/>
      <c r="AJ2" s="47"/>
      <c r="AK2" s="47"/>
      <c r="AL2" s="47"/>
      <c r="AM2" s="49"/>
      <c r="AN2" s="50" t="s">
        <v>196</v>
      </c>
      <c r="AO2" s="48"/>
      <c r="AP2" s="47"/>
      <c r="AQ2" s="47"/>
      <c r="AR2" s="47"/>
      <c r="AS2" s="47"/>
      <c r="AT2" s="47"/>
      <c r="AU2" s="47"/>
      <c r="AV2" s="47"/>
      <c r="AW2" s="47"/>
      <c r="AX2" s="47"/>
      <c r="AY2" s="49"/>
      <c r="AZ2" s="50" t="s">
        <v>196</v>
      </c>
      <c r="BA2" s="48"/>
      <c r="BB2" s="47"/>
      <c r="BC2" s="47"/>
      <c r="BD2" s="47"/>
      <c r="BE2" s="47"/>
      <c r="BF2" s="47"/>
    </row>
    <row r="3" spans="1:58" x14ac:dyDescent="0.2">
      <c r="A3" s="48"/>
      <c r="B3" s="48"/>
      <c r="C3" s="48"/>
      <c r="D3" s="48"/>
      <c r="E3" s="48"/>
      <c r="F3" s="78">
        <f>+'Cover Sht'!A15</f>
        <v>0</v>
      </c>
      <c r="G3" s="48"/>
      <c r="H3" s="48"/>
      <c r="I3" s="48"/>
      <c r="J3" s="48"/>
      <c r="K3" s="47"/>
      <c r="L3" s="47"/>
      <c r="M3" s="47"/>
      <c r="N3" s="47"/>
      <c r="O3" s="47"/>
      <c r="P3" s="78">
        <f>+'Cover Sht'!$A$15</f>
        <v>0</v>
      </c>
      <c r="Q3" s="48"/>
      <c r="R3" s="47"/>
      <c r="S3" s="47"/>
      <c r="T3" s="47"/>
      <c r="U3" s="47"/>
      <c r="V3" s="47"/>
      <c r="W3" s="47"/>
      <c r="X3" s="47"/>
      <c r="Y3" s="47"/>
      <c r="Z3" s="47"/>
      <c r="AA3" s="47"/>
      <c r="AB3" s="78">
        <f>+'Cover Sht'!$A$15</f>
        <v>0</v>
      </c>
      <c r="AC3" s="48"/>
      <c r="AD3" s="47"/>
      <c r="AE3" s="47"/>
      <c r="AF3" s="47"/>
      <c r="AG3" s="47"/>
      <c r="AH3" s="47"/>
      <c r="AI3" s="47"/>
      <c r="AJ3" s="47"/>
      <c r="AK3" s="47"/>
      <c r="AL3" s="47"/>
      <c r="AM3" s="47"/>
      <c r="AN3" s="78">
        <f>+'Cover Sht'!$A$15</f>
        <v>0</v>
      </c>
      <c r="AO3" s="48"/>
      <c r="AP3" s="47"/>
      <c r="AQ3" s="47"/>
      <c r="AR3" s="47"/>
      <c r="AS3" s="47"/>
      <c r="AT3" s="47"/>
      <c r="AU3" s="47"/>
      <c r="AV3" s="47"/>
      <c r="AW3" s="47"/>
      <c r="AX3" s="47"/>
      <c r="AY3" s="47"/>
      <c r="AZ3" s="78">
        <f>+'Cover Sht'!$A$15</f>
        <v>0</v>
      </c>
      <c r="BA3" s="48"/>
      <c r="BB3" s="47"/>
      <c r="BC3" s="47"/>
      <c r="BD3" s="47"/>
      <c r="BE3" s="47"/>
      <c r="BF3" s="47"/>
    </row>
    <row r="4" spans="1:58" x14ac:dyDescent="0.2">
      <c r="A4" s="48"/>
      <c r="B4" s="81" t="s">
        <v>246</v>
      </c>
      <c r="C4" s="91">
        <f>+'Cover Sht'!E18</f>
        <v>0</v>
      </c>
      <c r="D4" s="49"/>
      <c r="E4" s="47"/>
      <c r="F4" s="47"/>
      <c r="G4" s="81" t="s">
        <v>247</v>
      </c>
      <c r="H4" s="91">
        <f>+'Cover Sht'!D22</f>
        <v>0</v>
      </c>
      <c r="J4" s="17"/>
      <c r="K4" s="47"/>
      <c r="L4" s="51" t="s">
        <v>246</v>
      </c>
      <c r="M4" s="91">
        <f>+'Cover Sht'!$E$18</f>
        <v>0</v>
      </c>
      <c r="N4" s="48"/>
      <c r="O4" s="49"/>
      <c r="P4" s="47"/>
      <c r="Q4" s="47"/>
      <c r="R4" s="51" t="s">
        <v>247</v>
      </c>
      <c r="S4" s="91">
        <f>+'Cover Sht'!$D$22</f>
        <v>0</v>
      </c>
      <c r="U4" s="47"/>
      <c r="V4" s="47"/>
      <c r="W4" s="47"/>
      <c r="X4" s="51" t="s">
        <v>246</v>
      </c>
      <c r="Y4" s="91">
        <f>+'Cover Sht'!$E$18</f>
        <v>0</v>
      </c>
      <c r="Z4" s="48"/>
      <c r="AA4" s="49"/>
      <c r="AB4" s="47"/>
      <c r="AC4" s="47"/>
      <c r="AD4" s="51" t="s">
        <v>247</v>
      </c>
      <c r="AE4" s="91">
        <f>+'Cover Sht'!$D$22</f>
        <v>0</v>
      </c>
      <c r="AG4" s="47"/>
      <c r="AH4" s="47"/>
      <c r="AI4" s="47"/>
      <c r="AJ4" s="51" t="s">
        <v>246</v>
      </c>
      <c r="AK4" s="91">
        <f>+'Cover Sht'!$E$18</f>
        <v>0</v>
      </c>
      <c r="AL4" s="48"/>
      <c r="AM4" s="49"/>
      <c r="AN4" s="47"/>
      <c r="AO4" s="47"/>
      <c r="AP4" s="51" t="s">
        <v>247</v>
      </c>
      <c r="AQ4" s="91">
        <f>+'Cover Sht'!$D$22</f>
        <v>0</v>
      </c>
      <c r="AS4" s="47"/>
      <c r="AT4" s="47"/>
      <c r="AU4" s="47"/>
      <c r="AV4" s="51" t="s">
        <v>246</v>
      </c>
      <c r="AW4" s="91">
        <f>+'Cover Sht'!$E$18</f>
        <v>0</v>
      </c>
      <c r="AX4" s="48"/>
      <c r="AY4" s="49"/>
      <c r="AZ4" s="47"/>
      <c r="BA4" s="47"/>
      <c r="BB4" s="51" t="s">
        <v>247</v>
      </c>
      <c r="BC4" s="91">
        <f>+'Cover Sht'!$D$22</f>
        <v>0</v>
      </c>
      <c r="BE4" s="47"/>
      <c r="BF4" s="47"/>
    </row>
    <row r="5" spans="1:58" x14ac:dyDescent="0.2">
      <c r="A5" s="48"/>
      <c r="B5" s="81" t="s">
        <v>248</v>
      </c>
      <c r="C5" s="208">
        <f>IF('Cover Sht'!$A$10="POST  DESIGN  SERVICES",'Cover Sht'!$E$21,'Cover Sht'!$E$19)</f>
        <v>0</v>
      </c>
      <c r="D5" s="49"/>
      <c r="E5" s="47"/>
      <c r="F5" s="47"/>
      <c r="G5" s="81" t="s">
        <v>249</v>
      </c>
      <c r="H5" s="91">
        <f>'Cover Sht'!$A$28</f>
        <v>0</v>
      </c>
      <c r="J5" s="61"/>
      <c r="K5" s="47"/>
      <c r="L5" s="51" t="s">
        <v>248</v>
      </c>
      <c r="M5" s="208">
        <f>IF('Cover Sht'!$A$10="POST  DESIGN  SERVICES",'Cover Sht'!$E$21,'Cover Sht'!$E$19)</f>
        <v>0</v>
      </c>
      <c r="N5" s="48"/>
      <c r="O5" s="49"/>
      <c r="P5" s="47"/>
      <c r="Q5" s="47"/>
      <c r="R5" s="51" t="s">
        <v>249</v>
      </c>
      <c r="S5" s="91">
        <f>+'Cover Sht'!$A$28</f>
        <v>0</v>
      </c>
      <c r="U5" s="47"/>
      <c r="V5" s="47"/>
      <c r="W5" s="47"/>
      <c r="X5" s="51" t="s">
        <v>248</v>
      </c>
      <c r="Y5" s="208">
        <f>IF('Cover Sht'!$A$10="POST  DESIGN  SERVICES",'Cover Sht'!$E$21,'Cover Sht'!$E$19)</f>
        <v>0</v>
      </c>
      <c r="Z5" s="48"/>
      <c r="AA5" s="49"/>
      <c r="AB5" s="47"/>
      <c r="AC5" s="47"/>
      <c r="AD5" s="51" t="s">
        <v>249</v>
      </c>
      <c r="AE5" s="91">
        <f>+'Cover Sht'!$A$28</f>
        <v>0</v>
      </c>
      <c r="AG5" s="47"/>
      <c r="AH5" s="47"/>
      <c r="AI5" s="47"/>
      <c r="AJ5" s="51" t="s">
        <v>248</v>
      </c>
      <c r="AK5" s="208">
        <f>IF('Cover Sht'!$A$10="POST  DESIGN  SERVICES",'Cover Sht'!$E$21,'Cover Sht'!$E$19)</f>
        <v>0</v>
      </c>
      <c r="AL5" s="48"/>
      <c r="AM5" s="49"/>
      <c r="AN5" s="47"/>
      <c r="AO5" s="47"/>
      <c r="AP5" s="51" t="s">
        <v>249</v>
      </c>
      <c r="AQ5" s="91">
        <f>+'Cover Sht'!$A$28</f>
        <v>0</v>
      </c>
      <c r="AS5" s="47"/>
      <c r="AT5" s="47"/>
      <c r="AU5" s="47"/>
      <c r="AV5" s="51" t="s">
        <v>248</v>
      </c>
      <c r="AW5" s="208">
        <f>IF('Cover Sht'!$A$10="POST  DESIGN  SERVICES",'Cover Sht'!$E$21,'Cover Sht'!$E$19)</f>
        <v>0</v>
      </c>
      <c r="AX5" s="48"/>
      <c r="AY5" s="49"/>
      <c r="AZ5" s="47"/>
      <c r="BA5" s="47"/>
      <c r="BB5" s="51" t="s">
        <v>249</v>
      </c>
      <c r="BC5" s="91">
        <f>+'Cover Sht'!$A$28</f>
        <v>0</v>
      </c>
      <c r="BE5" s="47"/>
      <c r="BF5" s="47"/>
    </row>
    <row r="6" spans="1:58" x14ac:dyDescent="0.2">
      <c r="A6" s="48"/>
      <c r="B6" s="61"/>
      <c r="C6" s="61"/>
      <c r="D6" s="61"/>
      <c r="E6" s="61"/>
      <c r="F6" s="61"/>
      <c r="G6" s="47"/>
      <c r="H6" s="61"/>
      <c r="I6" s="61"/>
      <c r="J6" s="61"/>
      <c r="K6" s="53"/>
      <c r="L6" s="92"/>
      <c r="M6" s="92"/>
      <c r="O6" s="42" t="s">
        <v>478</v>
      </c>
      <c r="P6" s="42" t="s">
        <v>45</v>
      </c>
      <c r="Q6" s="38" t="s">
        <v>50</v>
      </c>
      <c r="R6" s="43" t="s">
        <v>478</v>
      </c>
      <c r="S6" s="38" t="s">
        <v>63</v>
      </c>
      <c r="T6" s="38" t="s">
        <v>478</v>
      </c>
      <c r="U6" s="38" t="s">
        <v>134</v>
      </c>
      <c r="V6" s="38" t="s">
        <v>46</v>
      </c>
      <c r="W6" s="53"/>
      <c r="X6" s="92"/>
      <c r="Y6" s="92"/>
      <c r="AA6" s="42" t="s">
        <v>478</v>
      </c>
      <c r="AB6" s="42" t="s">
        <v>45</v>
      </c>
      <c r="AC6" s="38" t="s">
        <v>50</v>
      </c>
      <c r="AD6" s="43" t="s">
        <v>478</v>
      </c>
      <c r="AE6" s="38" t="s">
        <v>63</v>
      </c>
      <c r="AF6" s="38" t="s">
        <v>478</v>
      </c>
      <c r="AG6" s="38" t="s">
        <v>134</v>
      </c>
      <c r="AH6" s="38" t="s">
        <v>46</v>
      </c>
      <c r="AI6" s="367"/>
      <c r="AJ6" s="367"/>
      <c r="AK6" s="367"/>
      <c r="AL6" s="367"/>
      <c r="AM6" s="42" t="s">
        <v>478</v>
      </c>
      <c r="AN6" s="42" t="s">
        <v>45</v>
      </c>
      <c r="AO6" s="38" t="s">
        <v>50</v>
      </c>
      <c r="AP6" s="43" t="s">
        <v>478</v>
      </c>
      <c r="AQ6" s="38" t="s">
        <v>63</v>
      </c>
      <c r="AR6" s="38" t="s">
        <v>478</v>
      </c>
      <c r="AS6" s="38" t="s">
        <v>134</v>
      </c>
      <c r="AT6" s="38" t="s">
        <v>46</v>
      </c>
      <c r="AU6" s="53"/>
      <c r="AV6" s="92"/>
      <c r="AW6" s="92"/>
      <c r="AY6" s="42" t="s">
        <v>478</v>
      </c>
      <c r="AZ6" s="42" t="s">
        <v>45</v>
      </c>
      <c r="BA6" s="38" t="s">
        <v>50</v>
      </c>
      <c r="BB6" s="43" t="s">
        <v>478</v>
      </c>
      <c r="BC6" s="38" t="s">
        <v>63</v>
      </c>
      <c r="BD6" s="38" t="s">
        <v>478</v>
      </c>
      <c r="BE6" s="38" t="s">
        <v>134</v>
      </c>
      <c r="BF6" s="38" t="s">
        <v>46</v>
      </c>
    </row>
    <row r="7" spans="1:58" ht="15" customHeight="1" x14ac:dyDescent="0.2">
      <c r="A7" s="58"/>
      <c r="B7" s="59" t="s">
        <v>192</v>
      </c>
      <c r="C7" s="59"/>
      <c r="D7" s="59"/>
      <c r="E7" s="41" t="s">
        <v>238</v>
      </c>
      <c r="F7" s="41"/>
      <c r="G7" s="41" t="s">
        <v>239</v>
      </c>
      <c r="H7" s="41" t="s">
        <v>166</v>
      </c>
      <c r="I7" s="60"/>
      <c r="J7" s="61"/>
      <c r="K7" s="53"/>
      <c r="L7" s="92"/>
      <c r="M7" s="92"/>
      <c r="O7" s="44" t="s">
        <v>45</v>
      </c>
      <c r="P7" s="44" t="s">
        <v>49</v>
      </c>
      <c r="Q7" s="39" t="s">
        <v>876</v>
      </c>
      <c r="R7" s="46" t="s">
        <v>63</v>
      </c>
      <c r="S7" s="39"/>
      <c r="T7" s="39" t="s">
        <v>134</v>
      </c>
      <c r="U7" s="39"/>
      <c r="V7" s="39" t="s">
        <v>51</v>
      </c>
      <c r="W7" s="15" t="s">
        <v>542</v>
      </c>
      <c r="X7" s="92"/>
      <c r="Y7" s="92"/>
      <c r="AA7" s="44" t="s">
        <v>45</v>
      </c>
      <c r="AB7" s="44" t="s">
        <v>49</v>
      </c>
      <c r="AC7" s="39" t="s">
        <v>876</v>
      </c>
      <c r="AD7" s="46" t="s">
        <v>63</v>
      </c>
      <c r="AE7" s="39"/>
      <c r="AF7" s="39" t="s">
        <v>134</v>
      </c>
      <c r="AG7" s="39"/>
      <c r="AH7" s="39" t="s">
        <v>51</v>
      </c>
      <c r="AI7" s="367"/>
      <c r="AJ7" s="367"/>
      <c r="AK7" s="367"/>
      <c r="AL7" s="367"/>
      <c r="AM7" s="44" t="s">
        <v>45</v>
      </c>
      <c r="AN7" s="44" t="s">
        <v>49</v>
      </c>
      <c r="AO7" s="39" t="s">
        <v>876</v>
      </c>
      <c r="AP7" s="46" t="s">
        <v>63</v>
      </c>
      <c r="AQ7" s="39"/>
      <c r="AR7" s="39" t="s">
        <v>134</v>
      </c>
      <c r="AS7" s="39"/>
      <c r="AT7" s="39" t="s">
        <v>51</v>
      </c>
      <c r="AU7" s="15"/>
      <c r="AV7" s="92"/>
      <c r="AW7" s="92"/>
      <c r="AY7" s="44" t="s">
        <v>45</v>
      </c>
      <c r="AZ7" s="44" t="s">
        <v>49</v>
      </c>
      <c r="BA7" s="39" t="s">
        <v>876</v>
      </c>
      <c r="BB7" s="46" t="s">
        <v>63</v>
      </c>
      <c r="BC7" s="39"/>
      <c r="BD7" s="39" t="s">
        <v>134</v>
      </c>
      <c r="BE7" s="39"/>
      <c r="BF7" s="39" t="s">
        <v>51</v>
      </c>
    </row>
    <row r="8" spans="1:58" x14ac:dyDescent="0.2">
      <c r="A8" s="48"/>
      <c r="B8" s="48"/>
      <c r="C8" s="48"/>
      <c r="D8" s="48"/>
      <c r="E8" s="48"/>
      <c r="F8" s="48"/>
      <c r="G8" s="48"/>
      <c r="H8" s="48"/>
      <c r="I8" s="61"/>
      <c r="J8" s="61"/>
      <c r="K8" s="15" t="s">
        <v>541</v>
      </c>
      <c r="L8" s="92"/>
      <c r="M8" s="92"/>
      <c r="O8" s="44" t="s">
        <v>49</v>
      </c>
      <c r="P8" s="44"/>
      <c r="Q8" s="45"/>
      <c r="R8" s="46"/>
      <c r="S8" s="39" t="s">
        <v>245</v>
      </c>
      <c r="T8" s="39"/>
      <c r="U8" s="39" t="s">
        <v>245</v>
      </c>
      <c r="V8" s="39"/>
      <c r="W8" s="55" t="s">
        <v>968</v>
      </c>
      <c r="X8" s="92"/>
      <c r="Y8" s="92"/>
      <c r="AA8" s="44" t="s">
        <v>49</v>
      </c>
      <c r="AB8" s="44"/>
      <c r="AC8" s="45"/>
      <c r="AD8" s="46"/>
      <c r="AE8" s="39" t="s">
        <v>245</v>
      </c>
      <c r="AF8" s="39"/>
      <c r="AG8" s="39" t="s">
        <v>245</v>
      </c>
      <c r="AH8" s="39"/>
      <c r="AI8" s="465" t="s">
        <v>1223</v>
      </c>
      <c r="AJ8" s="650"/>
      <c r="AK8" s="366"/>
      <c r="AL8" s="366"/>
      <c r="AM8" s="44" t="s">
        <v>49</v>
      </c>
      <c r="AN8" s="44"/>
      <c r="AO8" s="45"/>
      <c r="AP8" s="46"/>
      <c r="AQ8" s="39" t="s">
        <v>245</v>
      </c>
      <c r="AR8" s="39"/>
      <c r="AS8" s="39" t="s">
        <v>245</v>
      </c>
      <c r="AT8" s="39"/>
      <c r="AU8" s="15" t="s">
        <v>1225</v>
      </c>
      <c r="AV8" s="92"/>
      <c r="AW8" s="92"/>
      <c r="AY8" s="44" t="s">
        <v>49</v>
      </c>
      <c r="AZ8" s="44"/>
      <c r="BA8" s="45"/>
      <c r="BB8" s="46"/>
      <c r="BC8" s="39" t="s">
        <v>245</v>
      </c>
      <c r="BD8" s="39"/>
      <c r="BE8" s="39" t="s">
        <v>245</v>
      </c>
      <c r="BF8" s="39"/>
    </row>
    <row r="9" spans="1:58" x14ac:dyDescent="0.2">
      <c r="A9" s="58"/>
      <c r="B9" s="59" t="s">
        <v>359</v>
      </c>
      <c r="C9" s="61"/>
      <c r="D9" s="61"/>
      <c r="E9" s="582">
        <f>+AY31</f>
        <v>0</v>
      </c>
      <c r="F9" s="58"/>
      <c r="G9" s="199">
        <f>+'Fee Summary'!G11</f>
        <v>0</v>
      </c>
      <c r="H9" s="66">
        <f t="shared" ref="H9:H15" si="0">CEILING(E9*G9,0.01)</f>
        <v>0</v>
      </c>
      <c r="I9" s="61"/>
      <c r="J9" s="61"/>
      <c r="K9" s="55" t="s">
        <v>968</v>
      </c>
      <c r="L9" s="92"/>
      <c r="M9" s="92"/>
      <c r="O9" s="254"/>
      <c r="P9" s="254"/>
      <c r="Q9" s="254"/>
      <c r="R9" s="254"/>
      <c r="S9" s="254"/>
      <c r="T9" s="254"/>
      <c r="U9" s="254"/>
      <c r="V9" s="268"/>
      <c r="W9" s="55" t="s">
        <v>449</v>
      </c>
      <c r="X9" s="58"/>
      <c r="Y9" s="58"/>
      <c r="AA9" s="274"/>
      <c r="AB9" s="274"/>
      <c r="AC9" s="274"/>
      <c r="AD9" s="274"/>
      <c r="AE9" s="274"/>
      <c r="AF9" s="274"/>
      <c r="AG9" s="274"/>
      <c r="AH9" s="273"/>
      <c r="AI9" s="369" t="s">
        <v>1224</v>
      </c>
      <c r="AJ9" s="358"/>
      <c r="AK9" s="363"/>
      <c r="AL9" s="363"/>
      <c r="AM9" s="252"/>
      <c r="AN9" s="252"/>
      <c r="AO9" s="252"/>
      <c r="AP9" s="252"/>
      <c r="AQ9" s="252"/>
      <c r="AR9" s="252"/>
      <c r="AS9" s="252"/>
      <c r="AT9" s="253">
        <f>SUM(AM9:AS9)</f>
        <v>0</v>
      </c>
      <c r="AU9" s="646" t="s">
        <v>972</v>
      </c>
      <c r="AV9" s="58"/>
      <c r="AW9" s="58"/>
      <c r="AY9" s="252"/>
      <c r="AZ9" s="252"/>
      <c r="BA9" s="252"/>
      <c r="BB9" s="252"/>
      <c r="BC9" s="252"/>
      <c r="BD9" s="252"/>
      <c r="BE9" s="252"/>
      <c r="BF9" s="253">
        <f>+SUM(AY9:BE9)</f>
        <v>0</v>
      </c>
    </row>
    <row r="10" spans="1:58" x14ac:dyDescent="0.2">
      <c r="A10" s="58"/>
      <c r="B10" s="59" t="s">
        <v>256</v>
      </c>
      <c r="C10" s="61"/>
      <c r="D10" s="61"/>
      <c r="E10" s="582">
        <f>+AZ31</f>
        <v>0</v>
      </c>
      <c r="F10" s="58"/>
      <c r="G10" s="199">
        <f>+'Fee Summary'!G12</f>
        <v>0</v>
      </c>
      <c r="H10" s="66">
        <f t="shared" si="0"/>
        <v>0</v>
      </c>
      <c r="I10" s="61"/>
      <c r="J10" s="61"/>
      <c r="K10" s="55" t="s">
        <v>449</v>
      </c>
      <c r="L10" s="92"/>
      <c r="M10" s="92"/>
      <c r="O10" s="274"/>
      <c r="P10" s="274"/>
      <c r="Q10" s="274"/>
      <c r="R10" s="274"/>
      <c r="S10" s="274"/>
      <c r="T10" s="274"/>
      <c r="U10" s="274"/>
      <c r="V10" s="267"/>
      <c r="W10" s="646" t="s">
        <v>450</v>
      </c>
      <c r="X10" s="58"/>
      <c r="Y10" s="58"/>
      <c r="AA10" s="252"/>
      <c r="AB10" s="252"/>
      <c r="AC10" s="252"/>
      <c r="AD10" s="252"/>
      <c r="AE10" s="252"/>
      <c r="AF10" s="252"/>
      <c r="AG10" s="252"/>
      <c r="AH10" s="253">
        <f t="shared" ref="AH10" si="1">+SUM(AA10:AG10)</f>
        <v>0</v>
      </c>
      <c r="AI10" s="365"/>
      <c r="AJ10" s="358"/>
      <c r="AK10" s="366"/>
      <c r="AL10" s="366"/>
      <c r="AM10" s="252"/>
      <c r="AN10" s="252"/>
      <c r="AO10" s="252"/>
      <c r="AP10" s="252"/>
      <c r="AQ10" s="252"/>
      <c r="AR10" s="252"/>
      <c r="AS10" s="252"/>
      <c r="AT10" s="253">
        <f t="shared" ref="AT10:AT48" si="2">SUM(AM10:AS10)</f>
        <v>0</v>
      </c>
      <c r="AU10" s="646" t="s">
        <v>973</v>
      </c>
      <c r="AV10" s="58"/>
      <c r="AW10" s="58"/>
      <c r="AY10" s="252"/>
      <c r="AZ10" s="252"/>
      <c r="BA10" s="252"/>
      <c r="BB10" s="252"/>
      <c r="BC10" s="252"/>
      <c r="BD10" s="252"/>
      <c r="BE10" s="252"/>
      <c r="BF10" s="253">
        <f>+SUM(AY10:BE10)</f>
        <v>0</v>
      </c>
    </row>
    <row r="11" spans="1:58" x14ac:dyDescent="0.2">
      <c r="A11" s="65" t="s">
        <v>152</v>
      </c>
      <c r="B11" s="59" t="s">
        <v>104</v>
      </c>
      <c r="C11" s="61"/>
      <c r="D11" s="61"/>
      <c r="E11" s="582">
        <f>+BA31</f>
        <v>0</v>
      </c>
      <c r="F11" s="58"/>
      <c r="G11" s="199">
        <f>+'Fee Summary'!G13</f>
        <v>0</v>
      </c>
      <c r="H11" s="66">
        <f t="shared" si="0"/>
        <v>0</v>
      </c>
      <c r="I11" s="61"/>
      <c r="J11" s="61"/>
      <c r="K11" s="646" t="s">
        <v>450</v>
      </c>
      <c r="L11" s="92"/>
      <c r="M11" s="92"/>
      <c r="O11" s="252"/>
      <c r="P11" s="252"/>
      <c r="Q11" s="252"/>
      <c r="R11" s="252"/>
      <c r="S11" s="252"/>
      <c r="T11" s="252"/>
      <c r="U11" s="252"/>
      <c r="V11" s="253">
        <f t="shared" ref="V11:V13" si="3">+SUM(O11:U11)</f>
        <v>0</v>
      </c>
      <c r="W11" s="646" t="s">
        <v>451</v>
      </c>
      <c r="X11" s="58"/>
      <c r="Y11" s="58"/>
      <c r="AA11" s="252"/>
      <c r="AB11" s="252"/>
      <c r="AC11" s="252"/>
      <c r="AD11" s="252"/>
      <c r="AE11" s="252"/>
      <c r="AF11" s="252"/>
      <c r="AG11" s="252"/>
      <c r="AH11" s="253">
        <f t="shared" ref="AH11:AH47" si="4">+SUM(AA11:AG11)</f>
        <v>0</v>
      </c>
      <c r="AI11" s="365"/>
      <c r="AJ11" s="358"/>
      <c r="AK11" s="367"/>
      <c r="AL11" s="366"/>
      <c r="AM11" s="252"/>
      <c r="AN11" s="252"/>
      <c r="AO11" s="252"/>
      <c r="AP11" s="252"/>
      <c r="AQ11" s="252"/>
      <c r="AR11" s="252"/>
      <c r="AS11" s="252"/>
      <c r="AT11" s="253">
        <f t="shared" si="2"/>
        <v>0</v>
      </c>
      <c r="AU11" s="649"/>
      <c r="AV11" s="58"/>
      <c r="AW11" s="58"/>
      <c r="AY11" s="254"/>
      <c r="AZ11" s="254"/>
      <c r="BA11" s="254"/>
      <c r="BB11" s="254"/>
      <c r="BC11" s="254"/>
      <c r="BD11" s="254"/>
      <c r="BE11" s="254"/>
      <c r="BF11" s="270">
        <f>+SUM(BF9:BF10)</f>
        <v>0</v>
      </c>
    </row>
    <row r="12" spans="1:58" x14ac:dyDescent="0.2">
      <c r="A12" s="58"/>
      <c r="B12" s="59" t="s">
        <v>356</v>
      </c>
      <c r="C12" s="63"/>
      <c r="D12" s="61"/>
      <c r="E12" s="582">
        <f>+BB31</f>
        <v>0</v>
      </c>
      <c r="F12" s="58"/>
      <c r="G12" s="199">
        <f>+'Fee Summary'!G14</f>
        <v>0</v>
      </c>
      <c r="H12" s="66">
        <f t="shared" si="0"/>
        <v>0</v>
      </c>
      <c r="I12" s="61"/>
      <c r="J12" s="61"/>
      <c r="K12" s="646" t="s">
        <v>451</v>
      </c>
      <c r="L12" s="92"/>
      <c r="M12" s="92"/>
      <c r="O12" s="252"/>
      <c r="P12" s="252"/>
      <c r="Q12" s="252"/>
      <c r="R12" s="252"/>
      <c r="S12" s="252"/>
      <c r="T12" s="252"/>
      <c r="U12" s="252"/>
      <c r="V12" s="253">
        <f t="shared" si="3"/>
        <v>0</v>
      </c>
      <c r="W12" s="646" t="s">
        <v>452</v>
      </c>
      <c r="X12" s="58"/>
      <c r="Y12" s="58"/>
      <c r="AA12" s="252"/>
      <c r="AB12" s="252"/>
      <c r="AC12" s="252"/>
      <c r="AD12" s="252"/>
      <c r="AE12" s="252"/>
      <c r="AF12" s="252"/>
      <c r="AG12" s="252"/>
      <c r="AH12" s="253">
        <f t="shared" si="4"/>
        <v>0</v>
      </c>
      <c r="AI12" s="365"/>
      <c r="AJ12" s="358"/>
      <c r="AK12" s="367"/>
      <c r="AL12" s="366"/>
      <c r="AM12" s="252"/>
      <c r="AN12" s="252"/>
      <c r="AO12" s="252"/>
      <c r="AP12" s="252"/>
      <c r="AQ12" s="252"/>
      <c r="AR12" s="252"/>
      <c r="AS12" s="252"/>
      <c r="AT12" s="253">
        <f t="shared" si="2"/>
        <v>0</v>
      </c>
      <c r="AU12" s="15" t="s">
        <v>1226</v>
      </c>
      <c r="AV12" s="92"/>
      <c r="AW12" s="92"/>
      <c r="AY12" s="254"/>
      <c r="AZ12" s="254"/>
      <c r="BA12" s="254"/>
      <c r="BB12" s="254"/>
      <c r="BC12" s="254"/>
      <c r="BD12" s="254"/>
      <c r="BE12" s="254"/>
      <c r="BF12" s="254"/>
    </row>
    <row r="13" spans="1:58" x14ac:dyDescent="0.2">
      <c r="A13" s="65"/>
      <c r="B13" s="59" t="s">
        <v>63</v>
      </c>
      <c r="C13" s="63"/>
      <c r="D13" s="54"/>
      <c r="E13" s="582">
        <f>+BC31</f>
        <v>0</v>
      </c>
      <c r="F13" s="614"/>
      <c r="G13" s="199">
        <f>+'Fee Summary'!G15</f>
        <v>0</v>
      </c>
      <c r="H13" s="66">
        <f t="shared" si="0"/>
        <v>0</v>
      </c>
      <c r="I13" s="61"/>
      <c r="J13" s="61"/>
      <c r="K13" s="646" t="s">
        <v>452</v>
      </c>
      <c r="L13" s="92"/>
      <c r="M13" s="92"/>
      <c r="O13" s="252"/>
      <c r="P13" s="252"/>
      <c r="Q13" s="252"/>
      <c r="R13" s="252"/>
      <c r="S13" s="252"/>
      <c r="T13" s="252"/>
      <c r="U13" s="252"/>
      <c r="V13" s="253">
        <f t="shared" si="3"/>
        <v>0</v>
      </c>
      <c r="W13" s="11" t="s">
        <v>979</v>
      </c>
      <c r="X13" s="58"/>
      <c r="Y13" s="58"/>
      <c r="AA13" s="274"/>
      <c r="AB13" s="274"/>
      <c r="AC13" s="274"/>
      <c r="AD13" s="274"/>
      <c r="AE13" s="274"/>
      <c r="AF13" s="274"/>
      <c r="AG13" s="274"/>
      <c r="AH13" s="273"/>
      <c r="AI13" s="365"/>
      <c r="AJ13" s="358"/>
      <c r="AK13" s="366"/>
      <c r="AL13" s="366"/>
      <c r="AM13" s="252"/>
      <c r="AN13" s="252"/>
      <c r="AO13" s="252"/>
      <c r="AP13" s="252"/>
      <c r="AQ13" s="252"/>
      <c r="AR13" s="252"/>
      <c r="AS13" s="252"/>
      <c r="AT13" s="253">
        <f t="shared" si="2"/>
        <v>0</v>
      </c>
      <c r="AU13" s="646" t="s">
        <v>985</v>
      </c>
      <c r="AV13" s="92"/>
      <c r="AW13" s="92"/>
      <c r="AY13" s="252"/>
      <c r="AZ13" s="252"/>
      <c r="BA13" s="252"/>
      <c r="BB13" s="252"/>
      <c r="BC13" s="252"/>
      <c r="BD13" s="252"/>
      <c r="BE13" s="252"/>
      <c r="BF13" s="253">
        <f>+SUM(AY13:BE13)</f>
        <v>0</v>
      </c>
    </row>
    <row r="14" spans="1:58" x14ac:dyDescent="0.2">
      <c r="A14" s="65" t="s">
        <v>152</v>
      </c>
      <c r="B14" s="59" t="s">
        <v>360</v>
      </c>
      <c r="C14" s="61"/>
      <c r="D14" s="54"/>
      <c r="E14" s="582">
        <f>+BD31</f>
        <v>0</v>
      </c>
      <c r="F14" s="614"/>
      <c r="G14" s="199">
        <f>+'Fee Summary'!G17</f>
        <v>0</v>
      </c>
      <c r="H14" s="66">
        <f t="shared" si="0"/>
        <v>0</v>
      </c>
      <c r="I14" s="61"/>
      <c r="J14" s="61"/>
      <c r="K14" s="11" t="s">
        <v>979</v>
      </c>
      <c r="L14" s="92"/>
      <c r="M14" s="92"/>
      <c r="O14" s="254"/>
      <c r="P14" s="254"/>
      <c r="Q14" s="254"/>
      <c r="R14" s="254"/>
      <c r="S14" s="254"/>
      <c r="T14" s="254"/>
      <c r="U14" s="254"/>
      <c r="V14" s="254"/>
      <c r="W14" s="646" t="s">
        <v>453</v>
      </c>
      <c r="X14" s="58"/>
      <c r="Y14" s="58"/>
      <c r="AA14" s="252"/>
      <c r="AB14" s="252"/>
      <c r="AC14" s="252"/>
      <c r="AD14" s="252"/>
      <c r="AE14" s="252"/>
      <c r="AF14" s="252"/>
      <c r="AG14" s="252"/>
      <c r="AH14" s="253">
        <f t="shared" si="4"/>
        <v>0</v>
      </c>
      <c r="AI14" s="365"/>
      <c r="AJ14" s="358"/>
      <c r="AK14" s="367"/>
      <c r="AL14" s="366"/>
      <c r="AM14" s="252"/>
      <c r="AN14" s="252"/>
      <c r="AO14" s="252"/>
      <c r="AP14" s="252"/>
      <c r="AQ14" s="252"/>
      <c r="AR14" s="252"/>
      <c r="AS14" s="252"/>
      <c r="AT14" s="253">
        <f t="shared" si="2"/>
        <v>0</v>
      </c>
      <c r="AU14" s="646" t="s">
        <v>986</v>
      </c>
      <c r="AV14" s="92"/>
      <c r="AW14" s="92"/>
      <c r="AY14" s="252"/>
      <c r="AZ14" s="252"/>
      <c r="BA14" s="252"/>
      <c r="BB14" s="252"/>
      <c r="BC14" s="252"/>
      <c r="BD14" s="252"/>
      <c r="BE14" s="252"/>
      <c r="BF14" s="253">
        <f t="shared" ref="BF14:BF17" si="5">+SUM(AY14:BE14)</f>
        <v>0</v>
      </c>
    </row>
    <row r="15" spans="1:58" x14ac:dyDescent="0.2">
      <c r="A15" s="65" t="s">
        <v>152</v>
      </c>
      <c r="B15" s="59" t="s">
        <v>134</v>
      </c>
      <c r="C15" s="61"/>
      <c r="D15" s="54"/>
      <c r="E15" s="584">
        <f>+BE31</f>
        <v>0</v>
      </c>
      <c r="F15" s="620"/>
      <c r="G15" s="200">
        <f>+'Fee Summary'!G18</f>
        <v>0</v>
      </c>
      <c r="H15" s="69">
        <f t="shared" si="0"/>
        <v>0</v>
      </c>
      <c r="I15" s="61"/>
      <c r="J15" s="61"/>
      <c r="K15" s="646" t="s">
        <v>453</v>
      </c>
      <c r="L15" s="92"/>
      <c r="M15" s="92"/>
      <c r="O15" s="252"/>
      <c r="P15" s="252"/>
      <c r="Q15" s="252"/>
      <c r="R15" s="252"/>
      <c r="S15" s="252"/>
      <c r="T15" s="252"/>
      <c r="U15" s="252"/>
      <c r="V15" s="253">
        <f>+SUM(O15:U15)</f>
        <v>0</v>
      </c>
      <c r="W15" s="646" t="s">
        <v>1248</v>
      </c>
      <c r="X15" s="58"/>
      <c r="Y15" s="58"/>
      <c r="AA15" s="252"/>
      <c r="AB15" s="252"/>
      <c r="AC15" s="252"/>
      <c r="AD15" s="252"/>
      <c r="AE15" s="252"/>
      <c r="AF15" s="252"/>
      <c r="AG15" s="252"/>
      <c r="AH15" s="253">
        <f t="shared" si="4"/>
        <v>0</v>
      </c>
      <c r="AI15" s="365"/>
      <c r="AJ15" s="358"/>
      <c r="AK15" s="367"/>
      <c r="AL15" s="366"/>
      <c r="AM15" s="252"/>
      <c r="AN15" s="252"/>
      <c r="AO15" s="252"/>
      <c r="AP15" s="252"/>
      <c r="AQ15" s="252"/>
      <c r="AR15" s="252"/>
      <c r="AS15" s="252"/>
      <c r="AT15" s="253">
        <f t="shared" si="2"/>
        <v>0</v>
      </c>
      <c r="AU15" s="646" t="s">
        <v>974</v>
      </c>
      <c r="AV15" s="92"/>
      <c r="AW15" s="92"/>
      <c r="AY15" s="252"/>
      <c r="AZ15" s="252"/>
      <c r="BA15" s="252"/>
      <c r="BB15" s="252"/>
      <c r="BC15" s="252"/>
      <c r="BD15" s="252"/>
      <c r="BE15" s="252"/>
      <c r="BF15" s="253">
        <f t="shared" si="5"/>
        <v>0</v>
      </c>
    </row>
    <row r="16" spans="1:58" x14ac:dyDescent="0.2">
      <c r="A16" s="48"/>
      <c r="B16" s="59" t="s">
        <v>245</v>
      </c>
      <c r="C16" s="61"/>
      <c r="D16" s="48"/>
      <c r="E16" s="585">
        <f>SUM(E9:E15)</f>
        <v>0</v>
      </c>
      <c r="F16" s="137"/>
      <c r="G16" s="92"/>
      <c r="H16" s="72">
        <f>SUM(H9:H15)</f>
        <v>0</v>
      </c>
      <c r="I16" s="61"/>
      <c r="J16" s="61"/>
      <c r="K16" s="646" t="s">
        <v>1248</v>
      </c>
      <c r="L16" s="92"/>
      <c r="M16" s="92"/>
      <c r="O16" s="252"/>
      <c r="P16" s="252"/>
      <c r="Q16" s="252"/>
      <c r="R16" s="252"/>
      <c r="S16" s="252"/>
      <c r="T16" s="252"/>
      <c r="U16" s="252"/>
      <c r="V16" s="253">
        <f t="shared" ref="V16:V21" si="6">+SUM(O16:U16)</f>
        <v>0</v>
      </c>
      <c r="W16" s="647" t="s">
        <v>1249</v>
      </c>
      <c r="X16" s="58"/>
      <c r="Y16" s="58"/>
      <c r="AA16" s="252"/>
      <c r="AB16" s="252"/>
      <c r="AC16" s="252"/>
      <c r="AD16" s="252"/>
      <c r="AE16" s="252"/>
      <c r="AF16" s="252"/>
      <c r="AG16" s="252"/>
      <c r="AH16" s="253">
        <f t="shared" si="4"/>
        <v>0</v>
      </c>
      <c r="AI16" s="365"/>
      <c r="AJ16" s="358"/>
      <c r="AK16" s="367"/>
      <c r="AL16" s="366"/>
      <c r="AM16" s="252"/>
      <c r="AN16" s="252"/>
      <c r="AO16" s="252"/>
      <c r="AP16" s="252"/>
      <c r="AQ16" s="252"/>
      <c r="AR16" s="252"/>
      <c r="AS16" s="252"/>
      <c r="AT16" s="253">
        <f t="shared" si="2"/>
        <v>0</v>
      </c>
      <c r="AU16" s="646" t="s">
        <v>975</v>
      </c>
      <c r="AV16" s="92"/>
      <c r="AW16" s="92"/>
      <c r="AY16" s="252"/>
      <c r="AZ16" s="252"/>
      <c r="BA16" s="252"/>
      <c r="BB16" s="252"/>
      <c r="BC16" s="252"/>
      <c r="BD16" s="252"/>
      <c r="BE16" s="252"/>
      <c r="BF16" s="253">
        <f t="shared" si="5"/>
        <v>0</v>
      </c>
    </row>
    <row r="17" spans="1:58" x14ac:dyDescent="0.2">
      <c r="A17" s="48" t="s">
        <v>245</v>
      </c>
      <c r="B17" s="59" t="s">
        <v>245</v>
      </c>
      <c r="C17" s="55"/>
      <c r="D17" s="55"/>
      <c r="E17" s="137"/>
      <c r="F17" s="58"/>
      <c r="G17" s="58"/>
      <c r="H17" s="58"/>
      <c r="I17" s="61"/>
      <c r="J17" s="61"/>
      <c r="K17" s="647" t="s">
        <v>1249</v>
      </c>
      <c r="L17" s="92"/>
      <c r="M17" s="92"/>
      <c r="O17" s="252"/>
      <c r="P17" s="252"/>
      <c r="Q17" s="252"/>
      <c r="R17" s="252"/>
      <c r="S17" s="252"/>
      <c r="T17" s="252"/>
      <c r="U17" s="252"/>
      <c r="V17" s="253">
        <f t="shared" si="6"/>
        <v>0</v>
      </c>
      <c r="W17" s="646" t="s">
        <v>1250</v>
      </c>
      <c r="X17" s="58"/>
      <c r="Y17" s="58"/>
      <c r="AA17" s="252"/>
      <c r="AB17" s="252"/>
      <c r="AC17" s="252"/>
      <c r="AD17" s="252"/>
      <c r="AE17" s="252"/>
      <c r="AF17" s="252"/>
      <c r="AG17" s="252"/>
      <c r="AH17" s="253">
        <f t="shared" si="4"/>
        <v>0</v>
      </c>
      <c r="AI17" s="365"/>
      <c r="AJ17" s="358"/>
      <c r="AK17" s="367"/>
      <c r="AL17" s="366"/>
      <c r="AM17" s="252"/>
      <c r="AN17" s="252"/>
      <c r="AO17" s="252"/>
      <c r="AP17" s="252"/>
      <c r="AQ17" s="252"/>
      <c r="AR17" s="252"/>
      <c r="AS17" s="252"/>
      <c r="AT17" s="253">
        <f t="shared" si="2"/>
        <v>0</v>
      </c>
      <c r="AU17" s="646" t="s">
        <v>976</v>
      </c>
      <c r="AV17" s="58"/>
      <c r="AW17" s="58"/>
      <c r="AY17" s="252"/>
      <c r="AZ17" s="252"/>
      <c r="BA17" s="252"/>
      <c r="BB17" s="252"/>
      <c r="BC17" s="252"/>
      <c r="BD17" s="252"/>
      <c r="BE17" s="252"/>
      <c r="BF17" s="253">
        <f t="shared" si="5"/>
        <v>0</v>
      </c>
    </row>
    <row r="18" spans="1:58" x14ac:dyDescent="0.2">
      <c r="A18" s="48"/>
      <c r="B18" s="48"/>
      <c r="C18" s="48"/>
      <c r="D18" s="65" t="s">
        <v>245</v>
      </c>
      <c r="E18" s="60" t="s">
        <v>210</v>
      </c>
      <c r="F18" s="58"/>
      <c r="G18" s="201">
        <f>+'Fee Summary'!Y25</f>
        <v>0</v>
      </c>
      <c r="H18" s="66">
        <f>CEILING(H16*G18,0.01)</f>
        <v>0</v>
      </c>
      <c r="I18" s="61"/>
      <c r="J18" s="61"/>
      <c r="K18" s="646" t="s">
        <v>1250</v>
      </c>
      <c r="L18" s="92"/>
      <c r="M18" s="92"/>
      <c r="O18" s="252"/>
      <c r="P18" s="252"/>
      <c r="Q18" s="252"/>
      <c r="R18" s="252"/>
      <c r="S18" s="252"/>
      <c r="T18" s="252"/>
      <c r="U18" s="252"/>
      <c r="V18" s="253">
        <f t="shared" si="6"/>
        <v>0</v>
      </c>
      <c r="W18" s="646" t="s">
        <v>1251</v>
      </c>
      <c r="X18" s="92"/>
      <c r="Y18" s="92"/>
      <c r="AA18" s="252"/>
      <c r="AB18" s="252"/>
      <c r="AC18" s="252"/>
      <c r="AD18" s="252"/>
      <c r="AE18" s="252"/>
      <c r="AF18" s="252"/>
      <c r="AG18" s="252"/>
      <c r="AH18" s="253">
        <f t="shared" si="4"/>
        <v>0</v>
      </c>
      <c r="AI18" s="365"/>
      <c r="AJ18" s="358"/>
      <c r="AK18" s="367"/>
      <c r="AL18" s="366"/>
      <c r="AM18" s="252"/>
      <c r="AN18" s="252"/>
      <c r="AO18" s="252"/>
      <c r="AP18" s="252"/>
      <c r="AQ18" s="252"/>
      <c r="AR18" s="252"/>
      <c r="AS18" s="252"/>
      <c r="AT18" s="253">
        <f t="shared" si="2"/>
        <v>0</v>
      </c>
      <c r="AU18" s="649"/>
      <c r="AV18" s="58"/>
      <c r="AW18" s="58"/>
      <c r="AY18" s="254"/>
      <c r="AZ18" s="254"/>
      <c r="BA18" s="254"/>
      <c r="BB18" s="254"/>
      <c r="BC18" s="254"/>
      <c r="BD18" s="254"/>
      <c r="BE18" s="254"/>
      <c r="BF18" s="270">
        <f>+SUM(BF13:BF17)</f>
        <v>0</v>
      </c>
    </row>
    <row r="19" spans="1:58" x14ac:dyDescent="0.2">
      <c r="A19" s="58"/>
      <c r="B19" s="58"/>
      <c r="C19" s="58"/>
      <c r="D19" s="65" t="s">
        <v>152</v>
      </c>
      <c r="E19" s="67" t="s">
        <v>195</v>
      </c>
      <c r="F19" s="68"/>
      <c r="G19" s="621"/>
      <c r="H19" s="69">
        <f>+H33</f>
        <v>0</v>
      </c>
      <c r="I19" s="61"/>
      <c r="J19" s="61"/>
      <c r="K19" s="646" t="s">
        <v>1251</v>
      </c>
      <c r="L19" s="92"/>
      <c r="M19" s="92"/>
      <c r="O19" s="252"/>
      <c r="P19" s="252"/>
      <c r="Q19" s="252"/>
      <c r="R19" s="252"/>
      <c r="S19" s="252"/>
      <c r="T19" s="252"/>
      <c r="U19" s="252"/>
      <c r="V19" s="253">
        <f t="shared" si="6"/>
        <v>0</v>
      </c>
      <c r="W19" s="647" t="s">
        <v>1252</v>
      </c>
      <c r="X19" s="92"/>
      <c r="Y19" s="92"/>
      <c r="AA19" s="252"/>
      <c r="AB19" s="252"/>
      <c r="AC19" s="252"/>
      <c r="AD19" s="252"/>
      <c r="AE19" s="252"/>
      <c r="AF19" s="252"/>
      <c r="AG19" s="252"/>
      <c r="AH19" s="253">
        <f t="shared" si="4"/>
        <v>0</v>
      </c>
      <c r="AI19" s="363"/>
      <c r="AJ19" s="363"/>
      <c r="AK19" s="367"/>
      <c r="AL19" s="366"/>
      <c r="AM19" s="252"/>
      <c r="AN19" s="252"/>
      <c r="AO19" s="252"/>
      <c r="AP19" s="252"/>
      <c r="AQ19" s="252"/>
      <c r="AR19" s="252"/>
      <c r="AS19" s="252"/>
      <c r="AT19" s="253">
        <f t="shared" si="2"/>
        <v>0</v>
      </c>
      <c r="AU19" s="15" t="s">
        <v>1227</v>
      </c>
      <c r="AV19" s="92"/>
      <c r="AW19" s="92"/>
      <c r="AY19" s="254"/>
      <c r="AZ19" s="254"/>
      <c r="BA19" s="254"/>
      <c r="BB19" s="254"/>
      <c r="BC19" s="254"/>
      <c r="BD19" s="254"/>
      <c r="BE19" s="254"/>
      <c r="BF19" s="254"/>
    </row>
    <row r="20" spans="1:58" x14ac:dyDescent="0.2">
      <c r="A20" s="58"/>
      <c r="B20" s="58"/>
      <c r="C20" s="58"/>
      <c r="E20" s="835" t="s">
        <v>57</v>
      </c>
      <c r="F20" s="835"/>
      <c r="G20" s="835"/>
      <c r="H20" s="70">
        <f>SUM(H16:H19)</f>
        <v>0</v>
      </c>
      <c r="I20" s="61"/>
      <c r="J20" s="61"/>
      <c r="K20" s="647" t="s">
        <v>1252</v>
      </c>
      <c r="L20" s="92"/>
      <c r="M20" s="92"/>
      <c r="O20" s="252"/>
      <c r="P20" s="252"/>
      <c r="Q20" s="252"/>
      <c r="R20" s="252"/>
      <c r="S20" s="252"/>
      <c r="T20" s="252"/>
      <c r="U20" s="252"/>
      <c r="V20" s="253">
        <f t="shared" si="6"/>
        <v>0</v>
      </c>
      <c r="W20" s="11" t="s">
        <v>454</v>
      </c>
      <c r="X20" s="92"/>
      <c r="Y20" s="92"/>
      <c r="AA20" s="252"/>
      <c r="AB20" s="252"/>
      <c r="AC20" s="252"/>
      <c r="AD20" s="252"/>
      <c r="AE20" s="252"/>
      <c r="AF20" s="252"/>
      <c r="AG20" s="252"/>
      <c r="AH20" s="253">
        <f t="shared" si="4"/>
        <v>0</v>
      </c>
      <c r="AI20" s="465"/>
      <c r="AJ20" s="650"/>
      <c r="AK20" s="367"/>
      <c r="AL20" s="366"/>
      <c r="AM20" s="252"/>
      <c r="AN20" s="252"/>
      <c r="AO20" s="252"/>
      <c r="AP20" s="252"/>
      <c r="AQ20" s="252"/>
      <c r="AR20" s="252"/>
      <c r="AS20" s="252"/>
      <c r="AT20" s="253">
        <f t="shared" si="2"/>
        <v>0</v>
      </c>
      <c r="AU20" s="646" t="s">
        <v>977</v>
      </c>
      <c r="AV20" s="48"/>
      <c r="AW20" s="48"/>
      <c r="AY20" s="254"/>
      <c r="AZ20" s="254"/>
      <c r="BA20" s="254"/>
      <c r="BB20" s="254"/>
      <c r="BC20" s="254"/>
      <c r="BD20" s="254"/>
      <c r="BE20" s="254"/>
      <c r="BF20" s="254"/>
    </row>
    <row r="21" spans="1:58" x14ac:dyDescent="0.2">
      <c r="A21" s="58"/>
      <c r="B21" s="58"/>
      <c r="C21" s="58"/>
      <c r="D21" s="58"/>
      <c r="E21" s="60" t="s">
        <v>245</v>
      </c>
      <c r="F21" s="58"/>
      <c r="G21" s="58"/>
      <c r="H21" s="60" t="s">
        <v>245</v>
      </c>
      <c r="I21" s="61"/>
      <c r="J21" s="61"/>
      <c r="K21" s="11" t="s">
        <v>454</v>
      </c>
      <c r="L21" s="92"/>
      <c r="M21" s="92"/>
      <c r="O21" s="252"/>
      <c r="P21" s="252"/>
      <c r="Q21" s="252"/>
      <c r="R21" s="252"/>
      <c r="S21" s="252"/>
      <c r="T21" s="252"/>
      <c r="U21" s="252"/>
      <c r="V21" s="253">
        <f t="shared" si="6"/>
        <v>0</v>
      </c>
      <c r="W21" s="646" t="s">
        <v>455</v>
      </c>
      <c r="X21" s="92"/>
      <c r="Y21" s="92"/>
      <c r="AA21" s="274"/>
      <c r="AB21" s="274"/>
      <c r="AC21" s="274"/>
      <c r="AD21" s="274"/>
      <c r="AE21" s="274"/>
      <c r="AF21" s="274"/>
      <c r="AG21" s="274"/>
      <c r="AH21" s="273"/>
      <c r="AI21" s="365"/>
      <c r="AJ21" s="358"/>
      <c r="AK21" s="367"/>
      <c r="AL21" s="366"/>
      <c r="AM21" s="252"/>
      <c r="AN21" s="252"/>
      <c r="AO21" s="252"/>
      <c r="AP21" s="252"/>
      <c r="AQ21" s="252"/>
      <c r="AR21" s="252"/>
      <c r="AS21" s="252"/>
      <c r="AT21" s="253">
        <f t="shared" si="2"/>
        <v>0</v>
      </c>
      <c r="AU21" s="648" t="s">
        <v>472</v>
      </c>
      <c r="AV21" s="48"/>
      <c r="AW21" s="48"/>
      <c r="AY21" s="252"/>
      <c r="AZ21" s="252"/>
      <c r="BA21" s="252"/>
      <c r="BB21" s="252"/>
      <c r="BC21" s="252"/>
      <c r="BD21" s="252"/>
      <c r="BE21" s="252"/>
      <c r="BF21" s="253">
        <f>+SUM(AY21:BE21)</f>
        <v>0</v>
      </c>
    </row>
    <row r="22" spans="1:58" ht="15.75" thickBot="1" x14ac:dyDescent="0.25">
      <c r="A22" s="58"/>
      <c r="B22" s="60" t="s">
        <v>245</v>
      </c>
      <c r="C22" s="60"/>
      <c r="D22" s="58"/>
      <c r="E22" s="60" t="s">
        <v>194</v>
      </c>
      <c r="F22" s="58"/>
      <c r="G22" s="202">
        <f>+'Fee Summary'!Z25</f>
        <v>0.13</v>
      </c>
      <c r="H22" s="71">
        <f>CEILING((H16+H19)*G22,0.01)</f>
        <v>0</v>
      </c>
      <c r="I22" s="61"/>
      <c r="J22" s="61"/>
      <c r="K22" s="646" t="s">
        <v>455</v>
      </c>
      <c r="L22" s="92"/>
      <c r="M22" s="92"/>
      <c r="O22" s="254"/>
      <c r="P22" s="254"/>
      <c r="Q22" s="254"/>
      <c r="R22" s="254"/>
      <c r="S22" s="254"/>
      <c r="T22" s="254"/>
      <c r="U22" s="254"/>
      <c r="V22" s="254"/>
      <c r="W22" s="648" t="s">
        <v>971</v>
      </c>
      <c r="X22" s="92"/>
      <c r="Y22" s="92"/>
      <c r="AA22" s="252"/>
      <c r="AB22" s="252"/>
      <c r="AC22" s="252"/>
      <c r="AD22" s="252"/>
      <c r="AE22" s="252"/>
      <c r="AF22" s="252"/>
      <c r="AG22" s="252"/>
      <c r="AH22" s="253">
        <f t="shared" si="4"/>
        <v>0</v>
      </c>
      <c r="AI22" s="365"/>
      <c r="AJ22" s="358"/>
      <c r="AK22" s="367"/>
      <c r="AL22" s="366"/>
      <c r="AM22" s="252"/>
      <c r="AN22" s="252"/>
      <c r="AO22" s="252"/>
      <c r="AP22" s="252"/>
      <c r="AQ22" s="252"/>
      <c r="AR22" s="252"/>
      <c r="AS22" s="252"/>
      <c r="AT22" s="253">
        <f t="shared" si="2"/>
        <v>0</v>
      </c>
      <c r="AU22" s="648" t="s">
        <v>473</v>
      </c>
      <c r="AV22" s="48"/>
      <c r="AW22" s="48"/>
      <c r="AY22" s="252"/>
      <c r="AZ22" s="252"/>
      <c r="BA22" s="252"/>
      <c r="BB22" s="252"/>
      <c r="BC22" s="252"/>
      <c r="BD22" s="252"/>
      <c r="BE22" s="252"/>
      <c r="BF22" s="253">
        <f t="shared" ref="BF22:BF26" si="7">+SUM(AY22:BE22)</f>
        <v>0</v>
      </c>
    </row>
    <row r="23" spans="1:58" ht="15.75" thickTop="1" x14ac:dyDescent="0.2">
      <c r="A23" s="58"/>
      <c r="B23" s="58"/>
      <c r="C23" s="58"/>
      <c r="D23" s="58"/>
      <c r="E23" s="58"/>
      <c r="F23" s="58"/>
      <c r="G23" s="58"/>
      <c r="H23" s="72">
        <f>SUM(H20:H22)</f>
        <v>0</v>
      </c>
      <c r="I23" s="48"/>
      <c r="J23" s="61"/>
      <c r="K23" s="648" t="s">
        <v>971</v>
      </c>
      <c r="L23" s="92"/>
      <c r="M23" s="92"/>
      <c r="O23" s="252"/>
      <c r="P23" s="252"/>
      <c r="Q23" s="252"/>
      <c r="R23" s="252"/>
      <c r="S23" s="252"/>
      <c r="T23" s="252"/>
      <c r="U23" s="252"/>
      <c r="V23" s="253">
        <f>+SUM(O23:U23)</f>
        <v>0</v>
      </c>
      <c r="W23" s="646" t="s">
        <v>1222</v>
      </c>
      <c r="X23" s="92"/>
      <c r="Y23" s="92"/>
      <c r="AA23" s="252"/>
      <c r="AB23" s="252"/>
      <c r="AC23" s="252"/>
      <c r="AD23" s="252"/>
      <c r="AE23" s="252"/>
      <c r="AF23" s="252"/>
      <c r="AG23" s="252"/>
      <c r="AH23" s="253">
        <f t="shared" si="4"/>
        <v>0</v>
      </c>
      <c r="AI23" s="367"/>
      <c r="AJ23" s="367"/>
      <c r="AK23" s="367"/>
      <c r="AL23" s="367"/>
      <c r="AM23" s="252"/>
      <c r="AN23" s="252"/>
      <c r="AO23" s="252"/>
      <c r="AP23" s="252"/>
      <c r="AQ23" s="252"/>
      <c r="AR23" s="252"/>
      <c r="AS23" s="252"/>
      <c r="AT23" s="253">
        <f t="shared" si="2"/>
        <v>0</v>
      </c>
      <c r="AU23" s="646" t="s">
        <v>987</v>
      </c>
      <c r="AV23" s="48"/>
      <c r="AW23" s="48"/>
      <c r="AY23" s="252"/>
      <c r="AZ23" s="252"/>
      <c r="BA23" s="252"/>
      <c r="BB23" s="252"/>
      <c r="BC23" s="252"/>
      <c r="BD23" s="252"/>
      <c r="BE23" s="252"/>
      <c r="BF23" s="253">
        <f t="shared" si="7"/>
        <v>0</v>
      </c>
    </row>
    <row r="24" spans="1:58" x14ac:dyDescent="0.2">
      <c r="A24" s="58"/>
      <c r="B24" s="58"/>
      <c r="C24" s="58"/>
      <c r="D24" s="65" t="s">
        <v>182</v>
      </c>
      <c r="E24" s="67" t="s">
        <v>211</v>
      </c>
      <c r="F24" s="68"/>
      <c r="G24" s="203">
        <f>+'Fee Summary'!AA25</f>
        <v>0</v>
      </c>
      <c r="H24" s="69">
        <f>CEILING(H16*G24,0.01)</f>
        <v>0</v>
      </c>
      <c r="I24" s="61"/>
      <c r="J24" s="61"/>
      <c r="K24" s="646" t="s">
        <v>1222</v>
      </c>
      <c r="L24" s="92"/>
      <c r="M24" s="92"/>
      <c r="O24" s="252"/>
      <c r="P24" s="252"/>
      <c r="Q24" s="252"/>
      <c r="R24" s="252"/>
      <c r="S24" s="252"/>
      <c r="T24" s="252"/>
      <c r="U24" s="252"/>
      <c r="V24" s="253">
        <f>+SUM(O24:U24)</f>
        <v>0</v>
      </c>
      <c r="W24" s="646" t="s">
        <v>456</v>
      </c>
      <c r="X24" s="92"/>
      <c r="Y24" s="92"/>
      <c r="AA24" s="274"/>
      <c r="AB24" s="274"/>
      <c r="AC24" s="274"/>
      <c r="AD24" s="274"/>
      <c r="AE24" s="274"/>
      <c r="AF24" s="274"/>
      <c r="AG24" s="274"/>
      <c r="AH24" s="273"/>
      <c r="AI24" s="465"/>
      <c r="AJ24" s="650"/>
      <c r="AK24" s="367"/>
      <c r="AL24" s="366"/>
      <c r="AM24" s="252"/>
      <c r="AN24" s="252"/>
      <c r="AO24" s="252"/>
      <c r="AP24" s="252"/>
      <c r="AQ24" s="252"/>
      <c r="AR24" s="252"/>
      <c r="AS24" s="252"/>
      <c r="AT24" s="253">
        <f t="shared" si="2"/>
        <v>0</v>
      </c>
      <c r="AU24" s="646" t="s">
        <v>988</v>
      </c>
      <c r="AV24" s="48"/>
      <c r="AW24" s="48"/>
      <c r="AY24" s="252"/>
      <c r="AZ24" s="252"/>
      <c r="BA24" s="252"/>
      <c r="BB24" s="252"/>
      <c r="BC24" s="252"/>
      <c r="BD24" s="252"/>
      <c r="BE24" s="252"/>
      <c r="BF24" s="253">
        <f t="shared" si="7"/>
        <v>0</v>
      </c>
    </row>
    <row r="25" spans="1:58" ht="15.75" customHeight="1" x14ac:dyDescent="0.2">
      <c r="A25" s="58"/>
      <c r="B25" s="58"/>
      <c r="C25" s="58"/>
      <c r="E25" s="834" t="s">
        <v>501</v>
      </c>
      <c r="F25" s="834"/>
      <c r="G25" s="834"/>
      <c r="H25" s="73">
        <f>SUM(H23:H24)</f>
        <v>0</v>
      </c>
      <c r="I25" s="61"/>
      <c r="J25" s="61"/>
      <c r="K25" s="646" t="s">
        <v>525</v>
      </c>
      <c r="L25" s="58"/>
      <c r="M25" s="58"/>
      <c r="O25" s="254"/>
      <c r="P25" s="254"/>
      <c r="Q25" s="254"/>
      <c r="R25" s="254"/>
      <c r="S25" s="254"/>
      <c r="T25" s="254"/>
      <c r="U25" s="254"/>
      <c r="V25" s="254"/>
      <c r="W25" s="648" t="s">
        <v>457</v>
      </c>
      <c r="X25" s="92"/>
      <c r="Y25" s="92"/>
      <c r="AA25" s="252"/>
      <c r="AB25" s="252"/>
      <c r="AC25" s="252"/>
      <c r="AD25" s="252"/>
      <c r="AE25" s="252"/>
      <c r="AF25" s="252"/>
      <c r="AG25" s="252"/>
      <c r="AH25" s="253">
        <f t="shared" si="4"/>
        <v>0</v>
      </c>
      <c r="AI25" s="365"/>
      <c r="AJ25" s="358"/>
      <c r="AK25" s="367"/>
      <c r="AL25" s="366"/>
      <c r="AM25" s="252"/>
      <c r="AN25" s="252"/>
      <c r="AO25" s="252"/>
      <c r="AP25" s="252"/>
      <c r="AQ25" s="252"/>
      <c r="AR25" s="252"/>
      <c r="AS25" s="252"/>
      <c r="AT25" s="253">
        <f t="shared" si="2"/>
        <v>0</v>
      </c>
      <c r="AU25" s="646" t="s">
        <v>989</v>
      </c>
      <c r="AV25" s="48"/>
      <c r="AW25" s="48"/>
      <c r="AY25" s="252"/>
      <c r="AZ25" s="252"/>
      <c r="BA25" s="252"/>
      <c r="BB25" s="252"/>
      <c r="BC25" s="252"/>
      <c r="BD25" s="252"/>
      <c r="BE25" s="252"/>
      <c r="BF25" s="253">
        <f t="shared" si="7"/>
        <v>0</v>
      </c>
    </row>
    <row r="26" spans="1:58" x14ac:dyDescent="0.2">
      <c r="A26" s="58"/>
      <c r="B26" s="58"/>
      <c r="C26" s="58"/>
      <c r="D26" s="58"/>
      <c r="E26" s="48"/>
      <c r="F26" s="48"/>
      <c r="G26" s="48"/>
      <c r="H26" s="48"/>
      <c r="I26" s="48"/>
      <c r="J26" s="61"/>
      <c r="K26" s="648" t="s">
        <v>457</v>
      </c>
      <c r="L26" s="58"/>
      <c r="M26" s="58"/>
      <c r="O26" s="252"/>
      <c r="P26" s="252"/>
      <c r="Q26" s="252"/>
      <c r="R26" s="252"/>
      <c r="S26" s="252"/>
      <c r="T26" s="252"/>
      <c r="U26" s="252"/>
      <c r="V26" s="253">
        <f>+SUM(O26:U26)</f>
        <v>0</v>
      </c>
      <c r="W26" s="648" t="s">
        <v>458</v>
      </c>
      <c r="X26" s="92"/>
      <c r="Y26" s="92"/>
      <c r="AA26" s="252"/>
      <c r="AB26" s="252"/>
      <c r="AC26" s="252"/>
      <c r="AD26" s="252"/>
      <c r="AE26" s="252"/>
      <c r="AF26" s="252"/>
      <c r="AG26" s="252"/>
      <c r="AH26" s="253">
        <f t="shared" si="4"/>
        <v>0</v>
      </c>
      <c r="AI26" s="365"/>
      <c r="AJ26" s="358"/>
      <c r="AK26" s="367"/>
      <c r="AL26" s="367"/>
      <c r="AM26" s="252"/>
      <c r="AN26" s="252"/>
      <c r="AO26" s="252"/>
      <c r="AP26" s="252"/>
      <c r="AQ26" s="252"/>
      <c r="AR26" s="252"/>
      <c r="AS26" s="252"/>
      <c r="AT26" s="253">
        <f t="shared" si="2"/>
        <v>0</v>
      </c>
      <c r="AU26" s="646" t="s">
        <v>978</v>
      </c>
      <c r="AV26" s="48"/>
      <c r="AW26" s="48"/>
      <c r="AY26" s="252"/>
      <c r="AZ26" s="252"/>
      <c r="BA26" s="252"/>
      <c r="BB26" s="252"/>
      <c r="BC26" s="252"/>
      <c r="BD26" s="252"/>
      <c r="BE26" s="252"/>
      <c r="BF26" s="253">
        <f t="shared" si="7"/>
        <v>0</v>
      </c>
    </row>
    <row r="27" spans="1:58" x14ac:dyDescent="0.2">
      <c r="A27" s="58"/>
      <c r="B27" s="19" t="s">
        <v>537</v>
      </c>
      <c r="C27" s="48"/>
      <c r="D27" s="48"/>
      <c r="E27" s="48"/>
      <c r="F27" s="48"/>
      <c r="G27" s="48"/>
      <c r="H27" s="48"/>
      <c r="I27" s="48"/>
      <c r="J27" s="61"/>
      <c r="K27" s="648" t="s">
        <v>458</v>
      </c>
      <c r="L27" s="58"/>
      <c r="M27" s="58"/>
      <c r="O27" s="252"/>
      <c r="P27" s="252"/>
      <c r="Q27" s="252"/>
      <c r="R27" s="252"/>
      <c r="S27" s="252"/>
      <c r="T27" s="252"/>
      <c r="U27" s="252"/>
      <c r="V27" s="253">
        <f t="shared" ref="V27:V29" si="8">+SUM(O27:U27)</f>
        <v>0</v>
      </c>
      <c r="W27" s="648" t="s">
        <v>459</v>
      </c>
      <c r="X27" s="92"/>
      <c r="Y27" s="92"/>
      <c r="AA27" s="252"/>
      <c r="AB27" s="252"/>
      <c r="AC27" s="252"/>
      <c r="AD27" s="252"/>
      <c r="AE27" s="252"/>
      <c r="AF27" s="252"/>
      <c r="AG27" s="252"/>
      <c r="AH27" s="253">
        <f t="shared" si="4"/>
        <v>0</v>
      </c>
      <c r="AI27" s="365"/>
      <c r="AJ27" s="358"/>
      <c r="AK27" s="367"/>
      <c r="AL27" s="367"/>
      <c r="AM27" s="252"/>
      <c r="AN27" s="252"/>
      <c r="AO27" s="252"/>
      <c r="AP27" s="252"/>
      <c r="AQ27" s="252"/>
      <c r="AR27" s="252"/>
      <c r="AS27" s="252"/>
      <c r="AT27" s="253">
        <f t="shared" si="2"/>
        <v>0</v>
      </c>
      <c r="AU27" s="48"/>
      <c r="AV27" s="48"/>
      <c r="AW27" s="48"/>
      <c r="AY27" s="254"/>
      <c r="AZ27" s="254"/>
      <c r="BA27" s="254"/>
      <c r="BB27" s="254"/>
      <c r="BC27" s="254"/>
      <c r="BD27" s="254"/>
      <c r="BE27" s="254"/>
      <c r="BF27" s="270">
        <f>+SUM(BF21:BF26)</f>
        <v>0</v>
      </c>
    </row>
    <row r="28" spans="1:58" ht="15.75" thickBot="1" x14ac:dyDescent="0.25">
      <c r="A28" s="60"/>
      <c r="B28" s="59" t="s">
        <v>192</v>
      </c>
      <c r="C28" s="59"/>
      <c r="D28" s="59"/>
      <c r="E28" s="41" t="s">
        <v>538</v>
      </c>
      <c r="F28" s="41"/>
      <c r="G28" s="41" t="s">
        <v>539</v>
      </c>
      <c r="H28" s="41" t="s">
        <v>540</v>
      </c>
      <c r="I28" s="48"/>
      <c r="J28" s="61"/>
      <c r="K28" s="648" t="s">
        <v>459</v>
      </c>
      <c r="L28" s="58"/>
      <c r="M28" s="58"/>
      <c r="O28" s="252"/>
      <c r="P28" s="252"/>
      <c r="Q28" s="252"/>
      <c r="R28" s="252"/>
      <c r="S28" s="252"/>
      <c r="T28" s="252"/>
      <c r="U28" s="252"/>
      <c r="V28" s="253">
        <f t="shared" si="8"/>
        <v>0</v>
      </c>
      <c r="W28" s="648" t="s">
        <v>460</v>
      </c>
      <c r="X28" s="92"/>
      <c r="Y28" s="92"/>
      <c r="AA28" s="252"/>
      <c r="AB28" s="252"/>
      <c r="AC28" s="252"/>
      <c r="AD28" s="252"/>
      <c r="AE28" s="252"/>
      <c r="AF28" s="252"/>
      <c r="AG28" s="252"/>
      <c r="AH28" s="253">
        <f t="shared" si="4"/>
        <v>0</v>
      </c>
      <c r="AI28" s="365"/>
      <c r="AJ28" s="365"/>
      <c r="AK28" s="366"/>
      <c r="AL28" s="363"/>
      <c r="AM28" s="252"/>
      <c r="AN28" s="252"/>
      <c r="AO28" s="252"/>
      <c r="AP28" s="252"/>
      <c r="AQ28" s="252"/>
      <c r="AR28" s="252"/>
      <c r="AS28" s="252"/>
      <c r="AT28" s="253">
        <f t="shared" si="2"/>
        <v>0</v>
      </c>
      <c r="AU28" s="48"/>
      <c r="AV28" s="48"/>
      <c r="AW28" s="92"/>
      <c r="AY28" s="275"/>
      <c r="AZ28" s="275"/>
      <c r="BA28" s="275"/>
      <c r="BB28" s="275"/>
      <c r="BC28" s="275"/>
      <c r="BD28" s="275"/>
      <c r="BE28" s="275"/>
      <c r="BF28" s="276"/>
    </row>
    <row r="29" spans="1:58" ht="15.75" thickTop="1" x14ac:dyDescent="0.2">
      <c r="A29" s="74"/>
      <c r="B29" s="59"/>
      <c r="C29" s="59"/>
      <c r="D29" s="59"/>
      <c r="E29" s="41"/>
      <c r="F29" s="41"/>
      <c r="G29" s="41"/>
      <c r="H29" s="41"/>
      <c r="I29" s="58"/>
      <c r="J29" s="58"/>
      <c r="K29" s="648" t="s">
        <v>460</v>
      </c>
      <c r="L29" s="58"/>
      <c r="M29" s="58"/>
      <c r="O29" s="252"/>
      <c r="P29" s="252"/>
      <c r="Q29" s="252"/>
      <c r="R29" s="252"/>
      <c r="S29" s="252"/>
      <c r="T29" s="252"/>
      <c r="U29" s="252"/>
      <c r="V29" s="253">
        <f t="shared" si="8"/>
        <v>0</v>
      </c>
      <c r="W29" s="646" t="s">
        <v>969</v>
      </c>
      <c r="X29" s="92"/>
      <c r="Y29" s="92"/>
      <c r="AA29" s="274"/>
      <c r="AB29" s="274"/>
      <c r="AC29" s="274"/>
      <c r="AD29" s="274"/>
      <c r="AE29" s="274"/>
      <c r="AF29" s="274"/>
      <c r="AG29" s="274"/>
      <c r="AH29" s="273"/>
      <c r="AI29" s="465"/>
      <c r="AJ29" s="650"/>
      <c r="AK29" s="366"/>
      <c r="AL29" s="366"/>
      <c r="AM29" s="252"/>
      <c r="AN29" s="252"/>
      <c r="AO29" s="252"/>
      <c r="AP29" s="252"/>
      <c r="AQ29" s="252"/>
      <c r="AR29" s="252"/>
      <c r="AS29" s="252"/>
      <c r="AT29" s="253">
        <f t="shared" si="2"/>
        <v>0</v>
      </c>
      <c r="AU29" s="48"/>
      <c r="AV29" s="48"/>
      <c r="AX29" s="92" t="s">
        <v>57</v>
      </c>
      <c r="AY29" s="469">
        <f>(SUM(AY9:AY26))</f>
        <v>0</v>
      </c>
      <c r="AZ29" s="469">
        <f t="shared" ref="AZ29:BE29" si="9">(SUM(AZ9:AZ26))</f>
        <v>0</v>
      </c>
      <c r="BA29" s="469">
        <f>(SUM(BA9:BA26))</f>
        <v>0</v>
      </c>
      <c r="BB29" s="469">
        <f t="shared" si="9"/>
        <v>0</v>
      </c>
      <c r="BC29" s="469">
        <f t="shared" si="9"/>
        <v>0</v>
      </c>
      <c r="BD29" s="469">
        <f t="shared" si="9"/>
        <v>0</v>
      </c>
      <c r="BE29" s="469">
        <f t="shared" si="9"/>
        <v>0</v>
      </c>
      <c r="BF29" s="469">
        <f>SUM(AY29:BE29)</f>
        <v>0</v>
      </c>
    </row>
    <row r="30" spans="1:58" ht="15.75" thickBot="1" x14ac:dyDescent="0.25">
      <c r="A30" s="60"/>
      <c r="B30" s="59" t="s">
        <v>104</v>
      </c>
      <c r="C30" s="61"/>
      <c r="D30" s="61"/>
      <c r="E30" s="600"/>
      <c r="F30" s="322">
        <f>+IF(E11=0, ,E30/E11)</f>
        <v>0</v>
      </c>
      <c r="G30" s="198">
        <f>+'Fee Summary'!$P$11</f>
        <v>0</v>
      </c>
      <c r="H30" s="62">
        <f>+E30*G30</f>
        <v>0</v>
      </c>
      <c r="I30" s="58"/>
      <c r="J30" s="58"/>
      <c r="K30" s="646" t="s">
        <v>969</v>
      </c>
      <c r="L30" s="58"/>
      <c r="M30" s="58"/>
      <c r="O30" s="254"/>
      <c r="P30" s="254"/>
      <c r="Q30" s="254"/>
      <c r="R30" s="254"/>
      <c r="S30" s="254"/>
      <c r="T30" s="254"/>
      <c r="U30" s="254"/>
      <c r="V30" s="254"/>
      <c r="W30" s="648" t="s">
        <v>457</v>
      </c>
      <c r="X30" s="92"/>
      <c r="Y30" s="92"/>
      <c r="AA30" s="252"/>
      <c r="AB30" s="252"/>
      <c r="AC30" s="252"/>
      <c r="AD30" s="252"/>
      <c r="AE30" s="252"/>
      <c r="AF30" s="252"/>
      <c r="AG30" s="252"/>
      <c r="AH30" s="253">
        <f t="shared" si="4"/>
        <v>0</v>
      </c>
      <c r="AI30" s="365"/>
      <c r="AJ30" s="358"/>
      <c r="AK30" s="367"/>
      <c r="AL30" s="366"/>
      <c r="AM30" s="252"/>
      <c r="AN30" s="252"/>
      <c r="AO30" s="252"/>
      <c r="AP30" s="252"/>
      <c r="AQ30" s="252"/>
      <c r="AR30" s="252"/>
      <c r="AS30" s="252"/>
      <c r="AT30" s="253">
        <f t="shared" si="2"/>
        <v>0</v>
      </c>
      <c r="AW30" s="92"/>
      <c r="AY30" s="273"/>
      <c r="AZ30" s="273"/>
      <c r="BA30" s="273"/>
      <c r="BB30" s="273"/>
      <c r="BC30" s="273"/>
      <c r="BD30" s="273"/>
      <c r="BE30" s="273"/>
      <c r="BF30" s="254"/>
    </row>
    <row r="31" spans="1:58" ht="15" customHeight="1" thickTop="1" x14ac:dyDescent="0.2">
      <c r="A31" s="60"/>
      <c r="B31" s="59" t="s">
        <v>360</v>
      </c>
      <c r="C31" s="47"/>
      <c r="D31" s="54"/>
      <c r="E31" s="600"/>
      <c r="F31" s="322">
        <f>+IF(E14=0, ,E31/E14)</f>
        <v>0</v>
      </c>
      <c r="G31" s="198">
        <f>+'Fee Summary'!$P$12</f>
        <v>0</v>
      </c>
      <c r="H31" s="62">
        <f>+E31*G31</f>
        <v>0</v>
      </c>
      <c r="I31" s="58"/>
      <c r="J31" s="58"/>
      <c r="K31" s="648" t="s">
        <v>457</v>
      </c>
      <c r="L31" s="58"/>
      <c r="M31" s="58"/>
      <c r="O31" s="252"/>
      <c r="P31" s="252"/>
      <c r="Q31" s="252"/>
      <c r="R31" s="252"/>
      <c r="S31" s="252"/>
      <c r="T31" s="252"/>
      <c r="U31" s="252"/>
      <c r="V31" s="253">
        <f>+SUM(O31:U31)</f>
        <v>0</v>
      </c>
      <c r="W31" s="648" t="s">
        <v>458</v>
      </c>
      <c r="X31" s="92"/>
      <c r="Y31" s="92"/>
      <c r="AA31" s="252"/>
      <c r="AB31" s="252"/>
      <c r="AC31" s="252"/>
      <c r="AD31" s="252"/>
      <c r="AE31" s="252"/>
      <c r="AF31" s="252"/>
      <c r="AG31" s="252"/>
      <c r="AH31" s="253">
        <f t="shared" si="4"/>
        <v>0</v>
      </c>
      <c r="AI31" s="365"/>
      <c r="AJ31" s="358"/>
      <c r="AK31" s="367"/>
      <c r="AL31" s="366"/>
      <c r="AM31" s="252"/>
      <c r="AN31" s="252"/>
      <c r="AO31" s="252"/>
      <c r="AP31" s="252"/>
      <c r="AQ31" s="252"/>
      <c r="AR31" s="252"/>
      <c r="AS31" s="252"/>
      <c r="AT31" s="253">
        <f t="shared" si="2"/>
        <v>0</v>
      </c>
      <c r="AX31" s="92" t="s">
        <v>46</v>
      </c>
      <c r="AY31" s="195">
        <f>+O49+AA49+AM50+AY29</f>
        <v>0</v>
      </c>
      <c r="AZ31" s="195">
        <f t="shared" ref="AZ31:BE31" si="10">+P49+AB49+AN50+AZ29</f>
        <v>0</v>
      </c>
      <c r="BA31" s="195">
        <f t="shared" si="10"/>
        <v>0</v>
      </c>
      <c r="BB31" s="195">
        <f t="shared" si="10"/>
        <v>0</v>
      </c>
      <c r="BC31" s="195">
        <f t="shared" si="10"/>
        <v>0</v>
      </c>
      <c r="BD31" s="195">
        <f t="shared" si="10"/>
        <v>0</v>
      </c>
      <c r="BE31" s="195">
        <f t="shared" si="10"/>
        <v>0</v>
      </c>
      <c r="BF31" s="124">
        <f>SUM(AY31:BE31)</f>
        <v>0</v>
      </c>
    </row>
    <row r="32" spans="1:58" x14ac:dyDescent="0.2">
      <c r="A32" s="58"/>
      <c r="B32" s="59" t="s">
        <v>134</v>
      </c>
      <c r="C32" s="61"/>
      <c r="D32" s="54"/>
      <c r="E32" s="600"/>
      <c r="F32" s="322">
        <f>+IF(E15=0, ,E32/E15)</f>
        <v>0</v>
      </c>
      <c r="G32" s="198">
        <f>+'Fee Summary'!$P$13</f>
        <v>0</v>
      </c>
      <c r="H32" s="62">
        <f>+E32*G32</f>
        <v>0</v>
      </c>
      <c r="I32" s="58"/>
      <c r="J32" s="58"/>
      <c r="K32" s="648" t="s">
        <v>458</v>
      </c>
      <c r="L32" s="58"/>
      <c r="M32" s="58"/>
      <c r="O32" s="252"/>
      <c r="P32" s="252"/>
      <c r="Q32" s="252"/>
      <c r="R32" s="252"/>
      <c r="S32" s="252"/>
      <c r="T32" s="252"/>
      <c r="U32" s="252"/>
      <c r="V32" s="253">
        <f t="shared" ref="V32:V33" si="11">+SUM(O32:U32)</f>
        <v>0</v>
      </c>
      <c r="W32" s="648" t="s">
        <v>461</v>
      </c>
      <c r="X32" s="92"/>
      <c r="Y32" s="92"/>
      <c r="AA32" s="252"/>
      <c r="AB32" s="252"/>
      <c r="AC32" s="252"/>
      <c r="AD32" s="252"/>
      <c r="AE32" s="252"/>
      <c r="AF32" s="252"/>
      <c r="AG32" s="252"/>
      <c r="AH32" s="253">
        <f t="shared" si="4"/>
        <v>0</v>
      </c>
      <c r="AI32" s="365"/>
      <c r="AJ32" s="365"/>
      <c r="AK32" s="365" t="s">
        <v>245</v>
      </c>
      <c r="AL32" s="366"/>
      <c r="AM32" s="252"/>
      <c r="AN32" s="252"/>
      <c r="AO32" s="252"/>
      <c r="AP32" s="252"/>
      <c r="AQ32" s="252"/>
      <c r="AR32" s="252"/>
      <c r="AS32" s="252"/>
      <c r="AT32" s="253">
        <f t="shared" si="2"/>
        <v>0</v>
      </c>
      <c r="AY32" s="702">
        <f t="shared" ref="AY32:BE32" si="12">IF($BF$31=0,0,AY31/$BF$31)</f>
        <v>0</v>
      </c>
      <c r="AZ32" s="702">
        <f t="shared" si="12"/>
        <v>0</v>
      </c>
      <c r="BA32" s="702">
        <f t="shared" si="12"/>
        <v>0</v>
      </c>
      <c r="BB32" s="702">
        <f t="shared" si="12"/>
        <v>0</v>
      </c>
      <c r="BC32" s="702">
        <f t="shared" si="12"/>
        <v>0</v>
      </c>
      <c r="BD32" s="702">
        <f t="shared" si="12"/>
        <v>0</v>
      </c>
      <c r="BE32" s="704">
        <f t="shared" si="12"/>
        <v>0</v>
      </c>
      <c r="BF32" s="718">
        <f>SUM(AY32:BE32)</f>
        <v>0</v>
      </c>
    </row>
    <row r="33" spans="1:46" x14ac:dyDescent="0.2">
      <c r="A33" s="74"/>
      <c r="B33" s="55"/>
      <c r="C33" s="48"/>
      <c r="D33" s="61" t="s">
        <v>46</v>
      </c>
      <c r="E33" s="601">
        <f>+SUM(E30:E32)</f>
        <v>0</v>
      </c>
      <c r="F33" s="323"/>
      <c r="G33" s="323"/>
      <c r="H33" s="167">
        <f>+SUM(H30:H32)</f>
        <v>0</v>
      </c>
      <c r="I33" s="58"/>
      <c r="J33" s="58"/>
      <c r="K33" s="648" t="s">
        <v>461</v>
      </c>
      <c r="L33" s="58"/>
      <c r="M33" s="58"/>
      <c r="O33" s="252"/>
      <c r="P33" s="252"/>
      <c r="Q33" s="252"/>
      <c r="R33" s="252"/>
      <c r="S33" s="252"/>
      <c r="T33" s="252"/>
      <c r="U33" s="252"/>
      <c r="V33" s="253">
        <f t="shared" si="11"/>
        <v>0</v>
      </c>
      <c r="W33" s="648" t="s">
        <v>970</v>
      </c>
      <c r="X33" s="92"/>
      <c r="Y33" s="92"/>
      <c r="AA33" s="274"/>
      <c r="AB33" s="274"/>
      <c r="AC33" s="274"/>
      <c r="AD33" s="274"/>
      <c r="AE33" s="274"/>
      <c r="AF33" s="274"/>
      <c r="AG33" s="274"/>
      <c r="AH33" s="273"/>
      <c r="AI33" s="465"/>
      <c r="AJ33" s="650"/>
      <c r="AK33" s="367"/>
      <c r="AL33" s="366"/>
      <c r="AM33" s="252"/>
      <c r="AN33" s="252"/>
      <c r="AO33" s="252"/>
      <c r="AP33" s="252"/>
      <c r="AQ33" s="252"/>
      <c r="AR33" s="252"/>
      <c r="AS33" s="252"/>
      <c r="AT33" s="253">
        <f t="shared" si="2"/>
        <v>0</v>
      </c>
    </row>
    <row r="34" spans="1:46" x14ac:dyDescent="0.2">
      <c r="A34" s="58"/>
      <c r="B34" s="60"/>
      <c r="C34" s="58"/>
      <c r="D34" s="58"/>
      <c r="E34" s="58"/>
      <c r="F34" s="58"/>
      <c r="G34" s="58"/>
      <c r="H34" s="58"/>
      <c r="I34" s="58"/>
      <c r="J34" s="58"/>
      <c r="K34" s="648" t="s">
        <v>970</v>
      </c>
      <c r="L34" s="58"/>
      <c r="M34" s="58"/>
      <c r="O34" s="254"/>
      <c r="P34" s="254"/>
      <c r="Q34" s="254"/>
      <c r="R34" s="254"/>
      <c r="S34" s="254"/>
      <c r="T34" s="254"/>
      <c r="U34" s="254"/>
      <c r="V34" s="254"/>
      <c r="W34" s="648" t="s">
        <v>457</v>
      </c>
      <c r="X34" s="92"/>
      <c r="Y34" s="92"/>
      <c r="AA34" s="252"/>
      <c r="AB34" s="252"/>
      <c r="AC34" s="252"/>
      <c r="AD34" s="252"/>
      <c r="AE34" s="252"/>
      <c r="AF34" s="252"/>
      <c r="AG34" s="252"/>
      <c r="AH34" s="253">
        <f t="shared" si="4"/>
        <v>0</v>
      </c>
      <c r="AI34" s="365"/>
      <c r="AJ34" s="358"/>
      <c r="AK34" s="367"/>
      <c r="AL34" s="367"/>
      <c r="AM34" s="252"/>
      <c r="AN34" s="252"/>
      <c r="AO34" s="252"/>
      <c r="AP34" s="252"/>
      <c r="AQ34" s="252"/>
      <c r="AR34" s="252"/>
      <c r="AS34" s="252"/>
      <c r="AT34" s="253">
        <f t="shared" si="2"/>
        <v>0</v>
      </c>
    </row>
    <row r="35" spans="1:46" x14ac:dyDescent="0.2">
      <c r="A35" s="75"/>
      <c r="B35" s="58"/>
      <c r="C35" s="58"/>
      <c r="D35" s="58"/>
      <c r="E35" s="58"/>
      <c r="F35" s="58"/>
      <c r="G35" s="58"/>
      <c r="H35" s="58"/>
      <c r="I35" s="58"/>
      <c r="J35" s="58"/>
      <c r="K35" s="648" t="s">
        <v>457</v>
      </c>
      <c r="L35" s="58"/>
      <c r="M35" s="58"/>
      <c r="O35" s="252"/>
      <c r="P35" s="252"/>
      <c r="Q35" s="252"/>
      <c r="R35" s="252"/>
      <c r="S35" s="252"/>
      <c r="T35" s="252"/>
      <c r="U35" s="252"/>
      <c r="V35" s="253">
        <f>+SUM(O35:U35)</f>
        <v>0</v>
      </c>
      <c r="W35" s="648" t="s">
        <v>458</v>
      </c>
      <c r="X35" s="92"/>
      <c r="Y35" s="92"/>
      <c r="AA35" s="252"/>
      <c r="AB35" s="252"/>
      <c r="AC35" s="252"/>
      <c r="AD35" s="252"/>
      <c r="AE35" s="252"/>
      <c r="AF35" s="252"/>
      <c r="AG35" s="252"/>
      <c r="AH35" s="253">
        <f t="shared" si="4"/>
        <v>0</v>
      </c>
      <c r="AI35" s="365"/>
      <c r="AJ35" s="358"/>
      <c r="AK35" s="367"/>
      <c r="AL35" s="367"/>
      <c r="AM35" s="252"/>
      <c r="AN35" s="252"/>
      <c r="AO35" s="252"/>
      <c r="AP35" s="252"/>
      <c r="AQ35" s="252"/>
      <c r="AR35" s="252"/>
      <c r="AS35" s="252"/>
      <c r="AT35" s="253">
        <f t="shared" si="2"/>
        <v>0</v>
      </c>
    </row>
    <row r="36" spans="1:46" ht="15" customHeight="1" x14ac:dyDescent="0.2">
      <c r="A36" s="48"/>
      <c r="B36" s="60"/>
      <c r="C36" s="48"/>
      <c r="D36" s="48"/>
      <c r="E36" s="58"/>
      <c r="F36" s="58"/>
      <c r="G36" s="58"/>
      <c r="H36" s="58"/>
      <c r="I36" s="58"/>
      <c r="J36" s="58"/>
      <c r="K36" s="648" t="s">
        <v>458</v>
      </c>
      <c r="L36" s="58"/>
      <c r="M36" s="58"/>
      <c r="O36" s="252"/>
      <c r="P36" s="252"/>
      <c r="Q36" s="252"/>
      <c r="R36" s="252"/>
      <c r="S36" s="252"/>
      <c r="T36" s="252"/>
      <c r="U36" s="252"/>
      <c r="V36" s="253">
        <f t="shared" ref="V36" si="13">+SUM(O36:U36)</f>
        <v>0</v>
      </c>
      <c r="W36" s="648" t="s">
        <v>461</v>
      </c>
      <c r="X36" s="58"/>
      <c r="Y36" s="58"/>
      <c r="AA36" s="252"/>
      <c r="AB36" s="252"/>
      <c r="AC36" s="252"/>
      <c r="AD36" s="252"/>
      <c r="AE36" s="252"/>
      <c r="AF36" s="252"/>
      <c r="AG36" s="252"/>
      <c r="AH36" s="253">
        <f t="shared" si="4"/>
        <v>0</v>
      </c>
      <c r="AI36" s="367"/>
      <c r="AJ36" s="367"/>
      <c r="AK36" s="367"/>
      <c r="AL36" s="367"/>
      <c r="AM36" s="252"/>
      <c r="AN36" s="252"/>
      <c r="AO36" s="252"/>
      <c r="AP36" s="252"/>
      <c r="AQ36" s="252"/>
      <c r="AR36" s="252"/>
      <c r="AS36" s="252"/>
      <c r="AT36" s="253">
        <f t="shared" si="2"/>
        <v>0</v>
      </c>
    </row>
    <row r="37" spans="1:46" x14ac:dyDescent="0.2">
      <c r="A37" s="48"/>
      <c r="B37" s="60"/>
      <c r="C37" s="48"/>
      <c r="D37" s="48"/>
      <c r="E37" s="58"/>
      <c r="F37" s="58"/>
      <c r="G37" s="58"/>
      <c r="H37" s="58"/>
      <c r="I37" s="58"/>
      <c r="J37" s="58"/>
      <c r="K37" s="648" t="s">
        <v>461</v>
      </c>
      <c r="L37" s="58"/>
      <c r="M37" s="58"/>
      <c r="O37" s="252"/>
      <c r="P37" s="252"/>
      <c r="Q37" s="252"/>
      <c r="R37" s="252"/>
      <c r="S37" s="252"/>
      <c r="T37" s="252"/>
      <c r="U37" s="252"/>
      <c r="V37" s="253">
        <f>+SUM(O37:U37)</f>
        <v>0</v>
      </c>
      <c r="W37" s="11" t="s">
        <v>981</v>
      </c>
      <c r="X37" s="58"/>
      <c r="Y37" s="58"/>
      <c r="AA37" s="274"/>
      <c r="AB37" s="274"/>
      <c r="AC37" s="274"/>
      <c r="AD37" s="274"/>
      <c r="AE37" s="274"/>
      <c r="AF37" s="274"/>
      <c r="AG37" s="274"/>
      <c r="AH37" s="273"/>
      <c r="AI37" s="465"/>
      <c r="AJ37" s="650"/>
      <c r="AK37" s="367"/>
      <c r="AL37" s="366"/>
      <c r="AM37" s="252"/>
      <c r="AN37" s="252"/>
      <c r="AO37" s="252"/>
      <c r="AP37" s="252"/>
      <c r="AQ37" s="252"/>
      <c r="AR37" s="252"/>
      <c r="AS37" s="252"/>
      <c r="AT37" s="253">
        <f t="shared" si="2"/>
        <v>0</v>
      </c>
    </row>
    <row r="38" spans="1:46" x14ac:dyDescent="0.2">
      <c r="A38" s="48"/>
      <c r="B38" s="60"/>
      <c r="C38" s="48"/>
      <c r="D38" s="48"/>
      <c r="E38" s="140"/>
      <c r="F38" s="48"/>
      <c r="G38" s="48"/>
      <c r="H38" s="48"/>
      <c r="I38" s="48"/>
      <c r="J38" s="48"/>
      <c r="K38" s="11" t="s">
        <v>980</v>
      </c>
      <c r="L38" s="58"/>
      <c r="M38" s="58"/>
      <c r="O38" s="274"/>
      <c r="P38" s="274"/>
      <c r="Q38" s="274"/>
      <c r="R38" s="274"/>
      <c r="S38" s="274"/>
      <c r="T38" s="274"/>
      <c r="U38" s="274"/>
      <c r="V38" s="273"/>
      <c r="W38" s="646" t="s">
        <v>462</v>
      </c>
      <c r="X38" s="58"/>
      <c r="Y38" s="58"/>
      <c r="AA38" s="252"/>
      <c r="AB38" s="252"/>
      <c r="AC38" s="252"/>
      <c r="AD38" s="252"/>
      <c r="AE38" s="252"/>
      <c r="AF38" s="252"/>
      <c r="AG38" s="252"/>
      <c r="AH38" s="253">
        <f t="shared" si="4"/>
        <v>0</v>
      </c>
      <c r="AI38" s="365"/>
      <c r="AJ38" s="358"/>
      <c r="AK38" s="367"/>
      <c r="AL38" s="366"/>
      <c r="AM38" s="252"/>
      <c r="AN38" s="252"/>
      <c r="AO38" s="252"/>
      <c r="AP38" s="252"/>
      <c r="AQ38" s="252"/>
      <c r="AR38" s="252"/>
      <c r="AS38" s="252"/>
      <c r="AT38" s="253">
        <f t="shared" si="2"/>
        <v>0</v>
      </c>
    </row>
    <row r="39" spans="1:46" x14ac:dyDescent="0.2">
      <c r="A39" s="48"/>
      <c r="B39" s="48"/>
      <c r="C39" s="48"/>
      <c r="D39" s="140"/>
      <c r="E39" s="48"/>
      <c r="F39" s="48"/>
      <c r="G39" s="48"/>
      <c r="H39" s="48"/>
      <c r="I39" s="48"/>
      <c r="J39" s="48"/>
      <c r="K39" s="646" t="s">
        <v>462</v>
      </c>
      <c r="L39" s="58"/>
      <c r="M39" s="58"/>
      <c r="O39" s="252"/>
      <c r="P39" s="252"/>
      <c r="Q39" s="252"/>
      <c r="R39" s="252"/>
      <c r="S39" s="252"/>
      <c r="T39" s="252"/>
      <c r="U39" s="252"/>
      <c r="V39" s="253">
        <f>+SUM(O39:U39)</f>
        <v>0</v>
      </c>
      <c r="W39" s="646" t="s">
        <v>463</v>
      </c>
      <c r="X39" s="58"/>
      <c r="Y39" s="58"/>
      <c r="AA39" s="252"/>
      <c r="AB39" s="252"/>
      <c r="AC39" s="252"/>
      <c r="AD39" s="252"/>
      <c r="AE39" s="252"/>
      <c r="AF39" s="252"/>
      <c r="AG39" s="252"/>
      <c r="AH39" s="253">
        <f t="shared" si="4"/>
        <v>0</v>
      </c>
      <c r="AI39" s="367"/>
      <c r="AJ39" s="367"/>
      <c r="AK39" s="366"/>
      <c r="AL39" s="366"/>
      <c r="AM39" s="252"/>
      <c r="AN39" s="252"/>
      <c r="AO39" s="252"/>
      <c r="AP39" s="252"/>
      <c r="AQ39" s="252"/>
      <c r="AR39" s="252"/>
      <c r="AS39" s="252"/>
      <c r="AT39" s="253">
        <f t="shared" si="2"/>
        <v>0</v>
      </c>
    </row>
    <row r="40" spans="1:46" x14ac:dyDescent="0.2">
      <c r="A40" s="48"/>
      <c r="B40" s="48"/>
      <c r="C40" s="48"/>
      <c r="D40" s="48"/>
      <c r="E40" s="48"/>
      <c r="F40" s="48"/>
      <c r="G40" s="48"/>
      <c r="H40" s="48"/>
      <c r="I40" s="48"/>
      <c r="J40" s="48"/>
      <c r="K40" s="646" t="s">
        <v>463</v>
      </c>
      <c r="L40" s="58"/>
      <c r="M40" s="58"/>
      <c r="O40" s="252"/>
      <c r="P40" s="252"/>
      <c r="Q40" s="252"/>
      <c r="R40" s="252"/>
      <c r="S40" s="252"/>
      <c r="T40" s="252"/>
      <c r="U40" s="252"/>
      <c r="V40" s="253">
        <f>+SUM(O40:U40)</f>
        <v>0</v>
      </c>
      <c r="W40" s="646" t="s">
        <v>464</v>
      </c>
      <c r="X40" s="58"/>
      <c r="Y40" s="58"/>
      <c r="AA40" s="274"/>
      <c r="AB40" s="274"/>
      <c r="AC40" s="274"/>
      <c r="AD40" s="274"/>
      <c r="AE40" s="274"/>
      <c r="AF40" s="274"/>
      <c r="AG40" s="274"/>
      <c r="AH40" s="273"/>
      <c r="AI40" s="367"/>
      <c r="AJ40" s="367"/>
      <c r="AK40" s="366"/>
      <c r="AL40" s="366"/>
      <c r="AM40" s="252"/>
      <c r="AN40" s="252"/>
      <c r="AO40" s="252"/>
      <c r="AP40" s="252"/>
      <c r="AQ40" s="252"/>
      <c r="AR40" s="252"/>
      <c r="AS40" s="252"/>
      <c r="AT40" s="253">
        <f t="shared" si="2"/>
        <v>0</v>
      </c>
    </row>
    <row r="41" spans="1:46" x14ac:dyDescent="0.2">
      <c r="A41" s="48"/>
      <c r="B41" s="48"/>
      <c r="C41" s="48"/>
      <c r="D41" s="48"/>
      <c r="E41" s="48"/>
      <c r="F41" s="48"/>
      <c r="G41" s="48"/>
      <c r="H41" s="48"/>
      <c r="I41" s="48"/>
      <c r="J41" s="48"/>
      <c r="K41" s="646" t="s">
        <v>464</v>
      </c>
      <c r="L41" s="58"/>
      <c r="M41" s="58"/>
      <c r="O41" s="274"/>
      <c r="P41" s="274"/>
      <c r="Q41" s="274"/>
      <c r="R41" s="274"/>
      <c r="S41" s="274"/>
      <c r="T41" s="274"/>
      <c r="U41" s="274"/>
      <c r="V41" s="273"/>
      <c r="W41" s="648" t="s">
        <v>465</v>
      </c>
      <c r="X41" s="58"/>
      <c r="Y41" s="58"/>
      <c r="AA41" s="252"/>
      <c r="AB41" s="252"/>
      <c r="AC41" s="252"/>
      <c r="AD41" s="252"/>
      <c r="AE41" s="252"/>
      <c r="AF41" s="252"/>
      <c r="AG41" s="252"/>
      <c r="AH41" s="253">
        <f t="shared" si="4"/>
        <v>0</v>
      </c>
      <c r="AI41" s="367"/>
      <c r="AJ41" s="367"/>
      <c r="AK41" s="366"/>
      <c r="AL41" s="366"/>
      <c r="AM41" s="252"/>
      <c r="AN41" s="252"/>
      <c r="AO41" s="252"/>
      <c r="AP41" s="252"/>
      <c r="AQ41" s="252"/>
      <c r="AR41" s="252"/>
      <c r="AS41" s="252"/>
      <c r="AT41" s="253">
        <f t="shared" si="2"/>
        <v>0</v>
      </c>
    </row>
    <row r="42" spans="1:46" x14ac:dyDescent="0.2">
      <c r="A42" s="48"/>
      <c r="B42" s="48"/>
      <c r="C42" s="48"/>
      <c r="D42" s="48"/>
      <c r="E42" s="48"/>
      <c r="F42" s="48"/>
      <c r="G42" s="48"/>
      <c r="H42" s="48"/>
      <c r="I42" s="48"/>
      <c r="J42" s="48"/>
      <c r="K42" s="648" t="s">
        <v>465</v>
      </c>
      <c r="L42" s="58"/>
      <c r="M42" s="58"/>
      <c r="O42" s="252"/>
      <c r="P42" s="252"/>
      <c r="Q42" s="252"/>
      <c r="R42" s="252"/>
      <c r="S42" s="252"/>
      <c r="T42" s="252"/>
      <c r="U42" s="252"/>
      <c r="V42" s="253">
        <f t="shared" ref="V42:V47" si="14">+SUM(O42:U42)</f>
        <v>0</v>
      </c>
      <c r="W42" s="646" t="s">
        <v>466</v>
      </c>
      <c r="X42" s="58"/>
      <c r="Y42" s="58"/>
      <c r="AA42" s="252"/>
      <c r="AB42" s="252"/>
      <c r="AC42" s="252"/>
      <c r="AD42" s="252"/>
      <c r="AE42" s="252"/>
      <c r="AF42" s="252"/>
      <c r="AG42" s="252"/>
      <c r="AH42" s="253">
        <f t="shared" si="4"/>
        <v>0</v>
      </c>
      <c r="AI42" s="367"/>
      <c r="AJ42" s="367"/>
      <c r="AK42" s="366"/>
      <c r="AL42" s="366"/>
      <c r="AM42" s="252"/>
      <c r="AN42" s="252"/>
      <c r="AO42" s="252"/>
      <c r="AP42" s="252"/>
      <c r="AQ42" s="252"/>
      <c r="AR42" s="252"/>
      <c r="AS42" s="252"/>
      <c r="AT42" s="253">
        <f t="shared" si="2"/>
        <v>0</v>
      </c>
    </row>
    <row r="43" spans="1:46" x14ac:dyDescent="0.2">
      <c r="A43" s="48"/>
      <c r="B43" s="48"/>
      <c r="C43" s="48"/>
      <c r="D43" s="48"/>
      <c r="E43" s="48"/>
      <c r="F43" s="48"/>
      <c r="G43" s="48"/>
      <c r="H43" s="48"/>
      <c r="I43" s="48"/>
      <c r="J43" s="48"/>
      <c r="K43" s="646" t="s">
        <v>466</v>
      </c>
      <c r="L43" s="58"/>
      <c r="M43" s="58"/>
      <c r="O43" s="252"/>
      <c r="P43" s="252"/>
      <c r="Q43" s="252"/>
      <c r="R43" s="252"/>
      <c r="S43" s="252"/>
      <c r="T43" s="252"/>
      <c r="U43" s="252"/>
      <c r="V43" s="253">
        <f t="shared" si="14"/>
        <v>0</v>
      </c>
      <c r="W43" s="646" t="s">
        <v>467</v>
      </c>
      <c r="X43" s="58"/>
      <c r="Y43" s="58"/>
      <c r="AA43" s="252"/>
      <c r="AB43" s="252"/>
      <c r="AC43" s="252"/>
      <c r="AD43" s="252"/>
      <c r="AE43" s="252"/>
      <c r="AF43" s="252"/>
      <c r="AG43" s="252"/>
      <c r="AH43" s="253">
        <f t="shared" si="4"/>
        <v>0</v>
      </c>
      <c r="AI43" s="367"/>
      <c r="AJ43" s="367"/>
      <c r="AK43" s="366"/>
      <c r="AL43" s="366"/>
      <c r="AM43" s="252"/>
      <c r="AN43" s="252"/>
      <c r="AO43" s="252"/>
      <c r="AP43" s="252"/>
      <c r="AQ43" s="252"/>
      <c r="AR43" s="252"/>
      <c r="AS43" s="252"/>
      <c r="AT43" s="253">
        <f t="shared" si="2"/>
        <v>0</v>
      </c>
    </row>
    <row r="44" spans="1:46" x14ac:dyDescent="0.2">
      <c r="A44" s="48"/>
      <c r="B44" s="48"/>
      <c r="C44" s="48"/>
      <c r="D44" s="48"/>
      <c r="E44" s="48"/>
      <c r="F44" s="48"/>
      <c r="G44" s="48"/>
      <c r="H44" s="48"/>
      <c r="I44" s="48"/>
      <c r="J44" s="48"/>
      <c r="K44" s="646" t="s">
        <v>467</v>
      </c>
      <c r="L44" s="58"/>
      <c r="M44" s="58"/>
      <c r="O44" s="252"/>
      <c r="P44" s="252"/>
      <c r="Q44" s="252"/>
      <c r="R44" s="252"/>
      <c r="S44" s="252"/>
      <c r="T44" s="252"/>
      <c r="U44" s="252"/>
      <c r="V44" s="253">
        <f t="shared" si="14"/>
        <v>0</v>
      </c>
      <c r="W44" s="648" t="s">
        <v>468</v>
      </c>
      <c r="X44" s="58"/>
      <c r="Y44" s="58"/>
      <c r="AA44" s="252"/>
      <c r="AB44" s="252"/>
      <c r="AC44" s="252"/>
      <c r="AD44" s="252"/>
      <c r="AE44" s="252"/>
      <c r="AF44" s="252"/>
      <c r="AG44" s="252"/>
      <c r="AH44" s="253">
        <f t="shared" si="4"/>
        <v>0</v>
      </c>
      <c r="AI44" s="367"/>
      <c r="AJ44" s="367"/>
      <c r="AK44" s="366"/>
      <c r="AL44" s="366"/>
      <c r="AM44" s="252"/>
      <c r="AN44" s="252"/>
      <c r="AO44" s="252"/>
      <c r="AP44" s="252"/>
      <c r="AQ44" s="252"/>
      <c r="AR44" s="252"/>
      <c r="AS44" s="252"/>
      <c r="AT44" s="253">
        <f t="shared" si="2"/>
        <v>0</v>
      </c>
    </row>
    <row r="45" spans="1:46" x14ac:dyDescent="0.2">
      <c r="A45" s="48"/>
      <c r="B45" s="48"/>
      <c r="C45" s="48"/>
      <c r="D45" s="48"/>
      <c r="E45" s="48"/>
      <c r="F45" s="48"/>
      <c r="G45" s="48"/>
      <c r="H45" s="48"/>
      <c r="I45" s="48"/>
      <c r="J45" s="48"/>
      <c r="K45" s="648" t="s">
        <v>468</v>
      </c>
      <c r="L45" s="58"/>
      <c r="M45" s="58"/>
      <c r="O45" s="252"/>
      <c r="P45" s="252"/>
      <c r="Q45" s="252"/>
      <c r="R45" s="252"/>
      <c r="S45" s="252"/>
      <c r="T45" s="252"/>
      <c r="U45" s="252"/>
      <c r="V45" s="253">
        <f t="shared" si="14"/>
        <v>0</v>
      </c>
      <c r="W45" s="648" t="s">
        <v>469</v>
      </c>
      <c r="X45" s="58"/>
      <c r="Y45" s="58"/>
      <c r="AA45" s="252"/>
      <c r="AB45" s="252"/>
      <c r="AC45" s="252"/>
      <c r="AD45" s="252"/>
      <c r="AE45" s="252"/>
      <c r="AF45" s="252"/>
      <c r="AG45" s="252"/>
      <c r="AH45" s="253">
        <f t="shared" si="4"/>
        <v>0</v>
      </c>
      <c r="AI45" s="367"/>
      <c r="AJ45" s="367"/>
      <c r="AK45" s="366"/>
      <c r="AL45" s="366"/>
      <c r="AM45" s="252"/>
      <c r="AN45" s="252"/>
      <c r="AO45" s="252"/>
      <c r="AP45" s="252"/>
      <c r="AQ45" s="252"/>
      <c r="AR45" s="252"/>
      <c r="AS45" s="252"/>
      <c r="AT45" s="253">
        <f t="shared" si="2"/>
        <v>0</v>
      </c>
    </row>
    <row r="46" spans="1:46" x14ac:dyDescent="0.2">
      <c r="A46" s="48"/>
      <c r="B46" s="48"/>
      <c r="C46" s="48"/>
      <c r="D46" s="48"/>
      <c r="E46" s="48"/>
      <c r="F46" s="48"/>
      <c r="G46" s="48"/>
      <c r="H46" s="48"/>
      <c r="I46" s="48"/>
      <c r="J46" s="48"/>
      <c r="K46" s="648" t="s">
        <v>469</v>
      </c>
      <c r="L46" s="58"/>
      <c r="M46" s="58"/>
      <c r="O46" s="252"/>
      <c r="P46" s="252"/>
      <c r="Q46" s="252"/>
      <c r="R46" s="252"/>
      <c r="S46" s="252"/>
      <c r="T46" s="252"/>
      <c r="U46" s="252"/>
      <c r="V46" s="253">
        <f t="shared" si="14"/>
        <v>0</v>
      </c>
      <c r="W46" s="648" t="s">
        <v>470</v>
      </c>
      <c r="X46" s="58"/>
      <c r="Y46" s="58"/>
      <c r="AA46" s="252"/>
      <c r="AB46" s="252"/>
      <c r="AC46" s="252"/>
      <c r="AD46" s="252"/>
      <c r="AE46" s="252"/>
      <c r="AF46" s="252"/>
      <c r="AG46" s="252"/>
      <c r="AH46" s="253">
        <f t="shared" si="4"/>
        <v>0</v>
      </c>
      <c r="AI46" s="367"/>
      <c r="AJ46" s="367"/>
      <c r="AK46" s="366"/>
      <c r="AL46" s="366"/>
      <c r="AM46" s="252"/>
      <c r="AN46" s="252"/>
      <c r="AO46" s="252"/>
      <c r="AP46" s="252"/>
      <c r="AQ46" s="252"/>
      <c r="AR46" s="252"/>
      <c r="AS46" s="252"/>
      <c r="AT46" s="253">
        <f t="shared" si="2"/>
        <v>0</v>
      </c>
    </row>
    <row r="47" spans="1:46" x14ac:dyDescent="0.2">
      <c r="B47" s="48"/>
      <c r="C47" s="48"/>
      <c r="D47" s="48"/>
      <c r="K47" s="646" t="s">
        <v>982</v>
      </c>
      <c r="L47" s="58"/>
      <c r="M47" s="58"/>
      <c r="O47" s="252"/>
      <c r="P47" s="252"/>
      <c r="Q47" s="252"/>
      <c r="R47" s="252"/>
      <c r="S47" s="252"/>
      <c r="T47" s="252"/>
      <c r="U47" s="252"/>
      <c r="V47" s="253">
        <f t="shared" si="14"/>
        <v>0</v>
      </c>
      <c r="W47" s="646" t="s">
        <v>471</v>
      </c>
      <c r="Y47" s="58"/>
      <c r="AA47" s="252"/>
      <c r="AB47" s="252"/>
      <c r="AC47" s="252"/>
      <c r="AD47" s="252"/>
      <c r="AE47" s="252"/>
      <c r="AF47" s="252"/>
      <c r="AG47" s="252"/>
      <c r="AH47" s="253">
        <f t="shared" si="4"/>
        <v>0</v>
      </c>
      <c r="AI47" s="367"/>
      <c r="AJ47" s="367"/>
      <c r="AK47" s="366"/>
      <c r="AL47" s="366"/>
      <c r="AM47" s="252"/>
      <c r="AN47" s="252"/>
      <c r="AO47" s="252"/>
      <c r="AP47" s="252"/>
      <c r="AQ47" s="252"/>
      <c r="AR47" s="252"/>
      <c r="AS47" s="252"/>
      <c r="AT47" s="253">
        <f t="shared" si="2"/>
        <v>0</v>
      </c>
    </row>
    <row r="48" spans="1:46" ht="15.75" thickBot="1" x14ac:dyDescent="0.25">
      <c r="M48" s="92"/>
      <c r="O48" s="277"/>
      <c r="P48" s="277"/>
      <c r="Q48" s="277"/>
      <c r="R48" s="277"/>
      <c r="S48" s="277"/>
      <c r="T48" s="277"/>
      <c r="U48" s="277"/>
      <c r="V48" s="268" t="s">
        <v>245</v>
      </c>
      <c r="Y48" s="92"/>
      <c r="AA48" s="277"/>
      <c r="AB48" s="277"/>
      <c r="AC48" s="277"/>
      <c r="AD48" s="277"/>
      <c r="AE48" s="277"/>
      <c r="AF48" s="277"/>
      <c r="AG48" s="277"/>
      <c r="AH48" s="268" t="s">
        <v>245</v>
      </c>
      <c r="AI48" s="367"/>
      <c r="AJ48" s="367"/>
      <c r="AK48" s="366"/>
      <c r="AL48" s="366"/>
      <c r="AM48" s="252"/>
      <c r="AN48" s="252"/>
      <c r="AO48" s="252"/>
      <c r="AP48" s="252"/>
      <c r="AQ48" s="252"/>
      <c r="AR48" s="252"/>
      <c r="AS48" s="252"/>
      <c r="AT48" s="253">
        <f t="shared" si="2"/>
        <v>0</v>
      </c>
    </row>
    <row r="49" spans="14:46" ht="16.5" thickTop="1" thickBot="1" x14ac:dyDescent="0.25">
      <c r="N49" s="92" t="s">
        <v>57</v>
      </c>
      <c r="O49" s="469">
        <f t="shared" ref="O49:U49" si="15">SUM(O11:O47)</f>
        <v>0</v>
      </c>
      <c r="P49" s="469">
        <f t="shared" si="15"/>
        <v>0</v>
      </c>
      <c r="Q49" s="469">
        <f t="shared" si="15"/>
        <v>0</v>
      </c>
      <c r="R49" s="469">
        <f t="shared" si="15"/>
        <v>0</v>
      </c>
      <c r="S49" s="469">
        <f t="shared" si="15"/>
        <v>0</v>
      </c>
      <c r="T49" s="469">
        <f t="shared" si="15"/>
        <v>0</v>
      </c>
      <c r="U49" s="469">
        <f t="shared" si="15"/>
        <v>0</v>
      </c>
      <c r="V49" s="124">
        <f>SUM(O49:U49)</f>
        <v>0</v>
      </c>
      <c r="Z49" s="92" t="s">
        <v>57</v>
      </c>
      <c r="AA49" s="469">
        <f>+SUM(AA10:AA47)</f>
        <v>0</v>
      </c>
      <c r="AB49" s="469">
        <f t="shared" ref="AB49:AG49" si="16">+SUM(AB10:AB47)</f>
        <v>0</v>
      </c>
      <c r="AC49" s="469">
        <f t="shared" si="16"/>
        <v>0</v>
      </c>
      <c r="AD49" s="469">
        <f t="shared" si="16"/>
        <v>0</v>
      </c>
      <c r="AE49" s="469">
        <f t="shared" si="16"/>
        <v>0</v>
      </c>
      <c r="AF49" s="469">
        <f t="shared" si="16"/>
        <v>0</v>
      </c>
      <c r="AG49" s="469">
        <f t="shared" si="16"/>
        <v>0</v>
      </c>
      <c r="AH49" s="469">
        <f>SUM(AA49:AG49)</f>
        <v>0</v>
      </c>
      <c r="AI49" s="651"/>
      <c r="AJ49" s="651"/>
      <c r="AK49" s="651"/>
      <c r="AL49" s="379"/>
      <c r="AM49" s="277"/>
      <c r="AN49" s="277"/>
      <c r="AO49" s="277"/>
      <c r="AP49" s="277"/>
      <c r="AQ49" s="277"/>
      <c r="AR49" s="277"/>
      <c r="AS49" s="277"/>
      <c r="AT49" s="268" t="s">
        <v>245</v>
      </c>
    </row>
    <row r="50" spans="14:46" ht="15.75" thickTop="1" x14ac:dyDescent="0.2">
      <c r="V50" s="47"/>
      <c r="AL50" s="92" t="s">
        <v>57</v>
      </c>
      <c r="AM50" s="469">
        <f>+SUM(AM9:AM48)</f>
        <v>0</v>
      </c>
      <c r="AN50" s="469">
        <f t="shared" ref="AN50:AR50" si="17">+SUM(AN9:AN48)</f>
        <v>0</v>
      </c>
      <c r="AO50" s="469">
        <f t="shared" si="17"/>
        <v>0</v>
      </c>
      <c r="AP50" s="469">
        <f t="shared" si="17"/>
        <v>0</v>
      </c>
      <c r="AQ50" s="469">
        <f t="shared" si="17"/>
        <v>0</v>
      </c>
      <c r="AR50" s="469">
        <f t="shared" si="17"/>
        <v>0</v>
      </c>
      <c r="AS50" s="469">
        <f>+SUM(AS9:AS48)</f>
        <v>0</v>
      </c>
      <c r="AT50" s="124">
        <f>SUM(AM50:AS50)</f>
        <v>0</v>
      </c>
    </row>
    <row r="51" spans="14:46" x14ac:dyDescent="0.2">
      <c r="V51" s="47"/>
    </row>
  </sheetData>
  <mergeCells count="2">
    <mergeCell ref="E25:G25"/>
    <mergeCell ref="E20:G20"/>
  </mergeCells>
  <printOptions horizontalCentered="1"/>
  <pageMargins left="0.35" right="0.15" top="0.5" bottom="0.5" header="0.3" footer="0.25"/>
  <pageSetup scale="97" orientation="portrait" r:id="rId1"/>
  <headerFooter alignWithMargins="0">
    <oddFooter>&amp;L&amp;"Times New Roman,Regular"&amp;8Date of Estimate: &amp;D&amp;C&amp;"Times New Roman,Regular"&amp;8File Name: &amp;F</oddFooter>
  </headerFooter>
  <colBreaks count="2" manualBreakCount="2">
    <brk id="10" max="45" man="1"/>
    <brk id="22" max="4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BA149"/>
  <sheetViews>
    <sheetView topLeftCell="O8" zoomScaleNormal="100" workbookViewId="0">
      <selection activeCell="B101" sqref="B101"/>
    </sheetView>
  </sheetViews>
  <sheetFormatPr defaultColWidth="9.140625" defaultRowHeight="12.75" x14ac:dyDescent="0.2"/>
  <cols>
    <col min="1" max="3" width="9.140625" style="48"/>
    <col min="4" max="4" width="8.140625" style="48" customWidth="1"/>
    <col min="5" max="6" width="9.140625" style="48"/>
    <col min="7" max="7" width="9" style="48" customWidth="1"/>
    <col min="8" max="8" width="15.85546875" style="48" customWidth="1"/>
    <col min="9" max="9" width="7.42578125" style="48" customWidth="1"/>
    <col min="10" max="10" width="8.7109375" style="48" customWidth="1"/>
    <col min="11" max="11" width="6" style="48" customWidth="1"/>
    <col min="12" max="14" width="11.7109375" style="48" customWidth="1"/>
    <col min="15" max="22" width="8.7109375" style="48" customWidth="1"/>
    <col min="23" max="25" width="11.7109375" style="48" customWidth="1"/>
    <col min="26" max="33" width="8.7109375" style="48" customWidth="1"/>
    <col min="34" max="34" width="6.85546875" style="48" customWidth="1"/>
    <col min="35" max="41" width="9.140625" style="48"/>
    <col min="42" max="42" width="10" style="48" customWidth="1"/>
    <col min="43" max="16384" width="9.140625" style="48"/>
  </cols>
  <sheetData>
    <row r="1" spans="1:53" s="58" customFormat="1" ht="13.7" customHeight="1" x14ac:dyDescent="0.2">
      <c r="F1" s="33" t="s">
        <v>67</v>
      </c>
      <c r="L1" s="92"/>
      <c r="M1" s="92"/>
      <c r="N1" s="92"/>
      <c r="O1" s="92"/>
      <c r="P1" s="33" t="s">
        <v>67</v>
      </c>
      <c r="R1" s="92"/>
      <c r="S1" s="92"/>
      <c r="T1" s="92"/>
      <c r="U1" s="92"/>
      <c r="V1" s="92"/>
      <c r="W1" s="92"/>
      <c r="X1" s="92"/>
      <c r="Y1" s="92"/>
      <c r="Z1" s="92"/>
      <c r="AA1" s="92"/>
      <c r="AB1" s="33" t="s">
        <v>67</v>
      </c>
      <c r="AC1" s="92"/>
      <c r="AD1" s="92"/>
      <c r="AE1" s="92"/>
      <c r="AF1" s="92"/>
      <c r="AG1" s="92"/>
      <c r="AH1" s="92"/>
      <c r="AI1" s="92"/>
      <c r="AJ1" s="92"/>
      <c r="AK1" s="92"/>
      <c r="AL1" s="92"/>
      <c r="AM1" s="92"/>
      <c r="AN1" s="92"/>
      <c r="AO1" s="92"/>
      <c r="AP1" s="92"/>
      <c r="AQ1" s="92"/>
      <c r="AR1" s="92"/>
      <c r="AS1" s="92"/>
      <c r="AT1" s="92"/>
      <c r="AU1" s="92"/>
      <c r="AV1" s="92"/>
      <c r="AW1" s="92"/>
      <c r="AX1" s="92"/>
      <c r="AY1" s="92"/>
      <c r="AZ1" s="92"/>
      <c r="BA1" s="92"/>
    </row>
    <row r="2" spans="1:53" s="58" customFormat="1" ht="11.25" customHeight="1" x14ac:dyDescent="0.2">
      <c r="F2" s="33" t="s">
        <v>200</v>
      </c>
      <c r="L2" s="92"/>
      <c r="M2" s="92"/>
      <c r="N2" s="92"/>
      <c r="O2" s="53"/>
      <c r="P2" s="89" t="s">
        <v>196</v>
      </c>
      <c r="R2" s="92"/>
      <c r="S2" s="92"/>
      <c r="T2" s="92"/>
      <c r="U2" s="92"/>
      <c r="V2" s="92"/>
      <c r="W2" s="92"/>
      <c r="X2" s="92"/>
      <c r="Y2" s="92"/>
      <c r="Z2" s="53"/>
      <c r="AA2" s="92"/>
      <c r="AB2" s="89" t="s">
        <v>196</v>
      </c>
      <c r="AC2" s="92"/>
      <c r="AD2" s="92"/>
      <c r="AE2" s="92"/>
      <c r="AF2" s="92"/>
      <c r="AG2" s="92"/>
      <c r="AH2" s="92"/>
      <c r="AI2" s="92"/>
      <c r="AJ2" s="92"/>
      <c r="AK2" s="92"/>
      <c r="AL2" s="92"/>
      <c r="AM2" s="92"/>
      <c r="AN2" s="92"/>
      <c r="AO2" s="92"/>
      <c r="AP2" s="92"/>
      <c r="AQ2" s="92"/>
      <c r="AR2" s="92"/>
      <c r="AS2" s="92"/>
      <c r="AT2" s="92"/>
      <c r="AU2" s="92"/>
      <c r="AV2" s="92"/>
      <c r="AW2" s="92"/>
      <c r="AX2" s="92"/>
      <c r="AY2" s="92"/>
      <c r="AZ2" s="92"/>
      <c r="BA2" s="92"/>
    </row>
    <row r="3" spans="1:53" s="58" customFormat="1" ht="11.25" customHeight="1" x14ac:dyDescent="0.2">
      <c r="F3" s="34">
        <f>'Cover Sht'!$A$15</f>
        <v>0</v>
      </c>
      <c r="L3" s="92"/>
      <c r="O3" s="92"/>
      <c r="P3" s="34">
        <f>'Cover Sht'!$A$15</f>
        <v>0</v>
      </c>
      <c r="R3" s="92"/>
      <c r="V3" s="92"/>
      <c r="W3" s="92"/>
      <c r="Z3" s="92"/>
      <c r="AA3" s="92"/>
      <c r="AB3" s="34">
        <f>'Cover Sht'!$A$15</f>
        <v>0</v>
      </c>
      <c r="AC3" s="92"/>
      <c r="AG3" s="92"/>
      <c r="AH3" s="92"/>
      <c r="AI3" s="92"/>
      <c r="AJ3" s="92"/>
      <c r="AK3" s="92"/>
      <c r="AL3" s="92"/>
      <c r="AM3" s="92"/>
      <c r="AN3" s="92"/>
      <c r="AO3" s="92"/>
      <c r="AP3" s="92"/>
      <c r="AQ3" s="92"/>
      <c r="AR3" s="92"/>
      <c r="AS3" s="92"/>
      <c r="AT3" s="92"/>
      <c r="AU3" s="92"/>
      <c r="AV3" s="92"/>
      <c r="AW3" s="92"/>
      <c r="AX3" s="92"/>
      <c r="AY3" s="92"/>
      <c r="AZ3" s="92"/>
      <c r="BA3" s="92"/>
    </row>
    <row r="4" spans="1:53" s="58" customFormat="1" ht="11.25" customHeight="1" x14ac:dyDescent="0.2">
      <c r="B4" s="51" t="s">
        <v>246</v>
      </c>
      <c r="C4" s="91">
        <f>'Cover Sht'!$E$18</f>
        <v>0</v>
      </c>
      <c r="D4" s="53"/>
      <c r="E4" s="92"/>
      <c r="F4" s="92"/>
      <c r="G4" s="51" t="s">
        <v>247</v>
      </c>
      <c r="H4" s="91">
        <f>'Cover Sht'!$D$22</f>
        <v>0</v>
      </c>
      <c r="L4" s="92"/>
      <c r="M4" s="51" t="s">
        <v>246</v>
      </c>
      <c r="N4" s="91">
        <f>'Cover Sht'!$E$18</f>
        <v>0</v>
      </c>
      <c r="O4" s="53"/>
      <c r="P4" s="92"/>
      <c r="Q4" s="92"/>
      <c r="R4" s="51" t="s">
        <v>247</v>
      </c>
      <c r="S4" s="91">
        <f>'Cover Sht'!$D$22</f>
        <v>0</v>
      </c>
      <c r="V4" s="92"/>
      <c r="W4" s="92"/>
      <c r="X4" s="51" t="s">
        <v>246</v>
      </c>
      <c r="Y4" s="91">
        <f>'Cover Sht'!$E$18</f>
        <v>0</v>
      </c>
      <c r="Z4" s="53"/>
      <c r="AA4" s="92"/>
      <c r="AB4" s="92"/>
      <c r="AC4" s="51" t="s">
        <v>247</v>
      </c>
      <c r="AD4" s="91">
        <f>'Cover Sht'!$D$22</f>
        <v>0</v>
      </c>
      <c r="AG4" s="92"/>
      <c r="AH4" s="92"/>
      <c r="AI4" s="92"/>
      <c r="AJ4" s="92"/>
      <c r="AK4" s="92"/>
      <c r="AL4" s="92"/>
      <c r="AM4" s="92"/>
      <c r="AN4" s="92"/>
      <c r="AO4" s="92"/>
      <c r="AP4" s="92"/>
      <c r="AQ4" s="92"/>
      <c r="AR4" s="92"/>
      <c r="AS4" s="92"/>
      <c r="AT4" s="92"/>
      <c r="AU4" s="92"/>
      <c r="AV4" s="92"/>
      <c r="AW4" s="92"/>
      <c r="AX4" s="92"/>
      <c r="AY4" s="92"/>
      <c r="AZ4" s="92"/>
      <c r="BA4" s="92"/>
    </row>
    <row r="5" spans="1:53" s="58" customFormat="1" ht="11.25" customHeight="1" x14ac:dyDescent="0.2">
      <c r="B5" s="51" t="s">
        <v>248</v>
      </c>
      <c r="C5" s="208">
        <f>IF('Cover Sht'!$A$10="POST  DESIGN  SERVICES",'Cover Sht'!$E$21,'Cover Sht'!$E$19)</f>
        <v>0</v>
      </c>
      <c r="D5" s="53"/>
      <c r="E5" s="92"/>
      <c r="F5" s="92"/>
      <c r="G5" s="51" t="s">
        <v>249</v>
      </c>
      <c r="H5" s="91">
        <f>'Cover Sht'!$A$28</f>
        <v>0</v>
      </c>
      <c r="L5" s="92"/>
      <c r="M5" s="51" t="s">
        <v>248</v>
      </c>
      <c r="N5" s="208">
        <f>IF('Cover Sht'!$A$10="POST  DESIGN  SERVICES",'Cover Sht'!$E$21,'Cover Sht'!$E$19)</f>
        <v>0</v>
      </c>
      <c r="O5" s="53"/>
      <c r="P5" s="92"/>
      <c r="Q5" s="92"/>
      <c r="R5" s="51" t="s">
        <v>249</v>
      </c>
      <c r="S5" s="91">
        <f>'Cover Sht'!$A$28</f>
        <v>0</v>
      </c>
      <c r="V5" s="92"/>
      <c r="W5" s="92"/>
      <c r="X5" s="51" t="s">
        <v>248</v>
      </c>
      <c r="Y5" s="208">
        <f>IF('Cover Sht'!$A$10="POST  DESIGN  SERVICES",'Cover Sht'!$E$21,'Cover Sht'!$E$19)</f>
        <v>0</v>
      </c>
      <c r="Z5" s="53"/>
      <c r="AA5" s="92"/>
      <c r="AB5" s="92"/>
      <c r="AC5" s="51" t="s">
        <v>249</v>
      </c>
      <c r="AD5" s="91">
        <f>'Cover Sht'!$A$28</f>
        <v>0</v>
      </c>
      <c r="AG5" s="92"/>
      <c r="AH5" s="92"/>
      <c r="AI5" s="92"/>
      <c r="AJ5" s="92"/>
      <c r="AK5" s="92"/>
      <c r="AL5" s="92"/>
      <c r="AM5" s="92"/>
      <c r="AN5" s="92"/>
      <c r="AO5" s="92"/>
      <c r="AP5" s="92"/>
      <c r="AQ5" s="92"/>
      <c r="AR5" s="92"/>
      <c r="AS5" s="92"/>
      <c r="AT5" s="92"/>
      <c r="AU5" s="92"/>
      <c r="AV5" s="92"/>
      <c r="AW5" s="92"/>
      <c r="AX5" s="92"/>
      <c r="AY5" s="92"/>
      <c r="AZ5" s="92"/>
      <c r="BA5" s="92"/>
    </row>
    <row r="6" spans="1:53" s="58" customFormat="1" ht="11.25" customHeight="1" x14ac:dyDescent="0.2">
      <c r="B6" s="60"/>
      <c r="C6" s="60"/>
      <c r="D6" s="60"/>
      <c r="E6" s="60"/>
      <c r="F6" s="60"/>
      <c r="G6" s="92"/>
      <c r="H6" s="60"/>
      <c r="I6" s="60"/>
      <c r="J6" s="60"/>
      <c r="K6" s="60"/>
      <c r="L6" s="92"/>
      <c r="O6" s="53"/>
      <c r="P6" s="92"/>
      <c r="Q6" s="92"/>
      <c r="R6" s="92"/>
      <c r="V6" s="92"/>
      <c r="W6" s="92"/>
      <c r="Z6" s="53"/>
      <c r="AA6" s="92"/>
      <c r="AB6" s="92"/>
      <c r="AC6" s="92"/>
      <c r="AF6" s="92"/>
      <c r="AG6" s="92"/>
      <c r="AH6" s="92"/>
      <c r="AI6" s="92"/>
      <c r="AJ6" s="92"/>
      <c r="AK6" s="92"/>
      <c r="AL6" s="92"/>
      <c r="AM6" s="92"/>
      <c r="AN6" s="92"/>
      <c r="AO6" s="92"/>
      <c r="AP6" s="92"/>
      <c r="AQ6" s="92"/>
      <c r="AR6" s="92"/>
      <c r="AS6" s="92"/>
      <c r="AT6" s="92"/>
      <c r="AU6" s="92"/>
      <c r="AV6" s="92"/>
      <c r="AW6" s="92"/>
      <c r="AX6" s="92"/>
      <c r="AY6" s="92"/>
      <c r="AZ6" s="92"/>
      <c r="BA6" s="92"/>
    </row>
    <row r="7" spans="1:53" s="58" customFormat="1" ht="11.25" customHeight="1" x14ac:dyDescent="0.2">
      <c r="B7" s="59" t="s">
        <v>192</v>
      </c>
      <c r="C7" s="59"/>
      <c r="D7" s="59"/>
      <c r="E7" s="41" t="s">
        <v>238</v>
      </c>
      <c r="F7" s="41"/>
      <c r="G7" s="41" t="s">
        <v>239</v>
      </c>
      <c r="H7" s="41" t="s">
        <v>166</v>
      </c>
      <c r="I7" s="60"/>
      <c r="J7" s="60"/>
      <c r="K7" s="60"/>
      <c r="L7" s="92"/>
      <c r="M7" s="92"/>
      <c r="N7" s="92"/>
      <c r="O7" s="42" t="s">
        <v>478</v>
      </c>
      <c r="P7" s="42" t="s">
        <v>45</v>
      </c>
      <c r="Q7" s="38" t="s">
        <v>50</v>
      </c>
      <c r="R7" s="43" t="s">
        <v>478</v>
      </c>
      <c r="S7" s="38" t="s">
        <v>63</v>
      </c>
      <c r="T7" s="38" t="s">
        <v>478</v>
      </c>
      <c r="U7" s="38" t="s">
        <v>134</v>
      </c>
      <c r="V7" s="38" t="s">
        <v>46</v>
      </c>
      <c r="W7" s="92"/>
      <c r="X7" s="92"/>
      <c r="Y7" s="92"/>
      <c r="Z7" s="42" t="s">
        <v>478</v>
      </c>
      <c r="AA7" s="42" t="s">
        <v>45</v>
      </c>
      <c r="AB7" s="38" t="s">
        <v>50</v>
      </c>
      <c r="AC7" s="43" t="s">
        <v>478</v>
      </c>
      <c r="AD7" s="38" t="s">
        <v>63</v>
      </c>
      <c r="AE7" s="38" t="s">
        <v>478</v>
      </c>
      <c r="AF7" s="38" t="s">
        <v>134</v>
      </c>
      <c r="AG7" s="38" t="s">
        <v>46</v>
      </c>
      <c r="AH7" s="92"/>
      <c r="AI7" s="92"/>
      <c r="AJ7" s="92"/>
      <c r="AK7" s="92"/>
      <c r="AL7" s="92"/>
      <c r="AM7" s="92"/>
      <c r="AN7" s="92"/>
      <c r="AO7" s="92"/>
      <c r="AP7" s="92"/>
      <c r="AQ7" s="92"/>
      <c r="AR7" s="92"/>
      <c r="AS7" s="92"/>
      <c r="AT7" s="92"/>
      <c r="AU7" s="92"/>
      <c r="AV7" s="92"/>
      <c r="AW7" s="92"/>
      <c r="AX7" s="92"/>
      <c r="AY7" s="92"/>
      <c r="AZ7" s="92"/>
      <c r="BA7" s="92"/>
    </row>
    <row r="8" spans="1:53" s="58" customFormat="1" ht="11.25" customHeight="1" x14ac:dyDescent="0.2">
      <c r="B8" s="60"/>
      <c r="C8" s="60"/>
      <c r="D8" s="60"/>
      <c r="E8" s="60"/>
      <c r="H8" s="60"/>
      <c r="I8" s="60"/>
      <c r="J8" s="60"/>
      <c r="K8" s="60"/>
      <c r="L8" s="53"/>
      <c r="M8" s="92"/>
      <c r="N8" s="92"/>
      <c r="O8" s="44" t="s">
        <v>45</v>
      </c>
      <c r="P8" s="44" t="s">
        <v>49</v>
      </c>
      <c r="Q8" s="39" t="s">
        <v>876</v>
      </c>
      <c r="R8" s="46" t="s">
        <v>63</v>
      </c>
      <c r="S8" s="39"/>
      <c r="T8" s="39" t="s">
        <v>134</v>
      </c>
      <c r="U8" s="39"/>
      <c r="V8" s="39" t="s">
        <v>51</v>
      </c>
      <c r="W8" s="53" t="s">
        <v>245</v>
      </c>
      <c r="X8" s="92"/>
      <c r="Y8" s="92"/>
      <c r="Z8" s="44" t="s">
        <v>45</v>
      </c>
      <c r="AA8" s="44" t="s">
        <v>49</v>
      </c>
      <c r="AB8" s="39" t="s">
        <v>876</v>
      </c>
      <c r="AC8" s="46" t="s">
        <v>63</v>
      </c>
      <c r="AD8" s="39"/>
      <c r="AE8" s="39" t="s">
        <v>134</v>
      </c>
      <c r="AF8" s="39"/>
      <c r="AG8" s="39" t="s">
        <v>51</v>
      </c>
      <c r="AH8" s="92"/>
      <c r="AI8" s="92"/>
      <c r="AJ8" s="92"/>
      <c r="AK8" s="92"/>
      <c r="AL8" s="92"/>
      <c r="AM8" s="92"/>
      <c r="AN8" s="92"/>
      <c r="AO8" s="92"/>
      <c r="AP8" s="92"/>
      <c r="AQ8" s="92"/>
      <c r="AR8" s="92"/>
      <c r="AS8" s="92"/>
      <c r="AT8" s="92"/>
      <c r="AU8" s="92"/>
      <c r="AV8" s="92"/>
      <c r="AW8" s="92"/>
      <c r="AX8" s="92"/>
      <c r="AY8" s="92"/>
      <c r="AZ8" s="92"/>
      <c r="BA8" s="92"/>
    </row>
    <row r="9" spans="1:53" s="58" customFormat="1" ht="11.25" customHeight="1" x14ac:dyDescent="0.2">
      <c r="B9" s="59" t="s">
        <v>359</v>
      </c>
      <c r="C9" s="60"/>
      <c r="D9" s="60"/>
      <c r="E9" s="582">
        <f>Z40</f>
        <v>0</v>
      </c>
      <c r="G9" s="198">
        <f>+'Fee Summary'!G11</f>
        <v>0</v>
      </c>
      <c r="H9" s="66">
        <f t="shared" ref="H9:H15" si="0">CEILING(E9*G9,0.01)</f>
        <v>0</v>
      </c>
      <c r="I9" s="60"/>
      <c r="J9" s="59"/>
      <c r="K9" s="60"/>
      <c r="L9" s="15" t="s">
        <v>68</v>
      </c>
      <c r="M9" s="92"/>
      <c r="N9" s="92"/>
      <c r="O9" s="44" t="s">
        <v>49</v>
      </c>
      <c r="P9" s="44"/>
      <c r="Q9" s="45"/>
      <c r="R9" s="46"/>
      <c r="S9" s="39" t="s">
        <v>245</v>
      </c>
      <c r="T9" s="39"/>
      <c r="U9" s="39" t="s">
        <v>245</v>
      </c>
      <c r="V9" s="39"/>
      <c r="W9" s="15" t="s">
        <v>998</v>
      </c>
      <c r="X9" s="92"/>
      <c r="Y9" s="92"/>
      <c r="Z9" s="44" t="s">
        <v>49</v>
      </c>
      <c r="AA9" s="44"/>
      <c r="AB9" s="45"/>
      <c r="AC9" s="46"/>
      <c r="AD9" s="39" t="s">
        <v>245</v>
      </c>
      <c r="AE9" s="39"/>
      <c r="AF9" s="39" t="s">
        <v>245</v>
      </c>
      <c r="AG9" s="39"/>
      <c r="AH9" s="92"/>
      <c r="AI9" s="92"/>
      <c r="AJ9" s="92"/>
      <c r="AK9" s="92"/>
      <c r="AL9" s="92"/>
      <c r="AM9" s="92"/>
      <c r="AN9" s="92"/>
      <c r="AO9" s="92"/>
      <c r="AP9" s="92"/>
      <c r="AQ9" s="92"/>
      <c r="AR9" s="92"/>
      <c r="AS9" s="92"/>
      <c r="AT9" s="92"/>
      <c r="AU9" s="92"/>
      <c r="AV9" s="92"/>
      <c r="AW9" s="92"/>
      <c r="AX9" s="92"/>
      <c r="AY9" s="92"/>
      <c r="AZ9" s="92"/>
      <c r="BA9" s="92"/>
    </row>
    <row r="10" spans="1:53" s="58" customFormat="1" ht="11.25" customHeight="1" x14ac:dyDescent="0.2">
      <c r="B10" s="59" t="s">
        <v>256</v>
      </c>
      <c r="C10" s="60"/>
      <c r="D10" s="60"/>
      <c r="E10" s="582">
        <f>AA40</f>
        <v>0</v>
      </c>
      <c r="G10" s="198">
        <f>+'Fee Summary'!G12</f>
        <v>0</v>
      </c>
      <c r="H10" s="66">
        <f t="shared" si="0"/>
        <v>0</v>
      </c>
      <c r="I10" s="60"/>
      <c r="J10" s="59"/>
      <c r="K10" s="60"/>
      <c r="L10" s="55" t="s">
        <v>69</v>
      </c>
      <c r="M10" s="92"/>
      <c r="N10" s="92"/>
      <c r="O10" s="252"/>
      <c r="P10" s="252"/>
      <c r="Q10" s="252"/>
      <c r="R10" s="252"/>
      <c r="S10" s="252"/>
      <c r="T10" s="252"/>
      <c r="U10" s="252"/>
      <c r="V10" s="253">
        <f>SUM(O10:U10)</f>
        <v>0</v>
      </c>
      <c r="W10" s="55" t="s">
        <v>1231</v>
      </c>
      <c r="X10" s="92"/>
      <c r="Y10" s="92"/>
      <c r="Z10" s="252"/>
      <c r="AA10" s="252"/>
      <c r="AB10" s="252"/>
      <c r="AC10" s="252"/>
      <c r="AD10" s="252"/>
      <c r="AE10" s="252"/>
      <c r="AF10" s="252"/>
      <c r="AG10" s="253">
        <f t="shared" ref="AG10:AG16" si="1">SUM(Z10:AF10)</f>
        <v>0</v>
      </c>
      <c r="AH10" s="92"/>
      <c r="AI10" s="92"/>
      <c r="AJ10" s="92"/>
      <c r="AK10" s="92"/>
      <c r="AL10" s="92"/>
      <c r="AM10" s="92"/>
      <c r="AN10" s="92"/>
      <c r="AO10" s="92"/>
      <c r="AP10" s="92"/>
      <c r="AQ10" s="92"/>
      <c r="AR10" s="92"/>
      <c r="AS10" s="92"/>
      <c r="AT10" s="92"/>
      <c r="AU10" s="92"/>
      <c r="AV10" s="92"/>
      <c r="AW10" s="92"/>
      <c r="AX10" s="92"/>
      <c r="AY10" s="92"/>
      <c r="AZ10" s="92"/>
      <c r="BA10" s="92"/>
    </row>
    <row r="11" spans="1:53" s="58" customFormat="1" ht="11.25" customHeight="1" x14ac:dyDescent="0.2">
      <c r="A11" s="65" t="s">
        <v>152</v>
      </c>
      <c r="B11" s="59" t="s">
        <v>104</v>
      </c>
      <c r="C11" s="60"/>
      <c r="D11" s="60"/>
      <c r="E11" s="582">
        <f>AB40</f>
        <v>0</v>
      </c>
      <c r="G11" s="198">
        <f>+'Fee Summary'!G13</f>
        <v>0</v>
      </c>
      <c r="H11" s="66">
        <f t="shared" si="0"/>
        <v>0</v>
      </c>
      <c r="I11" s="60"/>
      <c r="J11" s="59"/>
      <c r="K11" s="60"/>
      <c r="L11" s="55" t="s">
        <v>71</v>
      </c>
      <c r="M11" s="92"/>
      <c r="N11" s="92"/>
      <c r="O11" s="252"/>
      <c r="P11" s="252"/>
      <c r="Q11" s="252"/>
      <c r="R11" s="252"/>
      <c r="S11" s="252"/>
      <c r="T11" s="252"/>
      <c r="U11" s="252"/>
      <c r="V11" s="253">
        <f>CEILING(SUM(O11:U11),0.25)</f>
        <v>0</v>
      </c>
      <c r="W11" s="55" t="s">
        <v>1232</v>
      </c>
      <c r="X11" s="92"/>
      <c r="Y11" s="92"/>
      <c r="Z11" s="252"/>
      <c r="AA11" s="252"/>
      <c r="AB11" s="252"/>
      <c r="AC11" s="252"/>
      <c r="AD11" s="252"/>
      <c r="AE11" s="252"/>
      <c r="AF11" s="252"/>
      <c r="AG11" s="253">
        <f t="shared" si="1"/>
        <v>0</v>
      </c>
      <c r="AH11" s="92"/>
      <c r="AI11" s="92"/>
      <c r="AJ11" s="92"/>
      <c r="AK11" s="92"/>
      <c r="AL11" s="92"/>
      <c r="AM11" s="92"/>
      <c r="AN11" s="92"/>
      <c r="AO11" s="92"/>
      <c r="AP11" s="92"/>
      <c r="AQ11" s="92"/>
      <c r="AR11" s="92"/>
      <c r="AS11" s="92"/>
      <c r="AT11" s="92"/>
      <c r="AU11" s="92"/>
      <c r="AV11" s="92"/>
      <c r="AW11" s="92"/>
      <c r="AX11" s="92"/>
      <c r="AY11" s="92"/>
      <c r="AZ11" s="92"/>
      <c r="BA11" s="92"/>
    </row>
    <row r="12" spans="1:53" s="58" customFormat="1" ht="11.25" customHeight="1" x14ac:dyDescent="0.2">
      <c r="B12" s="59" t="s">
        <v>356</v>
      </c>
      <c r="C12" s="126"/>
      <c r="D12" s="60"/>
      <c r="E12" s="582">
        <f>AC40</f>
        <v>0</v>
      </c>
      <c r="F12" s="614"/>
      <c r="G12" s="198">
        <f>+'Fee Summary'!G14</f>
        <v>0</v>
      </c>
      <c r="H12" s="66">
        <f t="shared" si="0"/>
        <v>0</v>
      </c>
      <c r="I12" s="60"/>
      <c r="J12" s="59"/>
      <c r="K12" s="60"/>
      <c r="L12" s="55" t="s">
        <v>73</v>
      </c>
      <c r="M12" s="92"/>
      <c r="N12" s="92"/>
      <c r="O12" s="252"/>
      <c r="P12" s="252"/>
      <c r="Q12" s="252"/>
      <c r="R12" s="252"/>
      <c r="S12" s="252"/>
      <c r="T12" s="252"/>
      <c r="U12" s="252"/>
      <c r="V12" s="253">
        <f>CEILING(SUM(O12:U12),0.25)</f>
        <v>0</v>
      </c>
      <c r="W12" s="55" t="s">
        <v>1233</v>
      </c>
      <c r="X12" s="92"/>
      <c r="Y12" s="92"/>
      <c r="Z12" s="252"/>
      <c r="AA12" s="252"/>
      <c r="AB12" s="252"/>
      <c r="AC12" s="252"/>
      <c r="AD12" s="252"/>
      <c r="AE12" s="252"/>
      <c r="AF12" s="252"/>
      <c r="AG12" s="253">
        <f t="shared" si="1"/>
        <v>0</v>
      </c>
      <c r="AH12" s="92"/>
      <c r="AI12" s="92"/>
      <c r="AJ12" s="92"/>
      <c r="AK12" s="92"/>
      <c r="AL12" s="92"/>
      <c r="AM12" s="92"/>
      <c r="AN12" s="92"/>
      <c r="AO12" s="92"/>
      <c r="AP12" s="92"/>
      <c r="AQ12" s="92"/>
      <c r="AR12" s="92"/>
      <c r="AS12" s="92"/>
      <c r="AT12" s="92"/>
      <c r="AU12" s="92"/>
      <c r="AV12" s="92"/>
      <c r="AW12" s="92"/>
      <c r="AX12" s="92"/>
      <c r="AY12" s="92"/>
      <c r="AZ12" s="92"/>
      <c r="BA12" s="92"/>
    </row>
    <row r="13" spans="1:53" s="58" customFormat="1" ht="11.25" customHeight="1" x14ac:dyDescent="0.2">
      <c r="A13" s="65"/>
      <c r="B13" s="59" t="s">
        <v>63</v>
      </c>
      <c r="C13" s="126"/>
      <c r="D13" s="92"/>
      <c r="E13" s="582">
        <f>AD40</f>
        <v>0</v>
      </c>
      <c r="F13" s="614"/>
      <c r="G13" s="198">
        <f>+'Fee Summary'!G15</f>
        <v>0</v>
      </c>
      <c r="H13" s="66">
        <f t="shared" si="0"/>
        <v>0</v>
      </c>
      <c r="I13" s="60"/>
      <c r="J13" s="59"/>
      <c r="K13" s="60"/>
      <c r="L13" s="55" t="s">
        <v>75</v>
      </c>
      <c r="M13" s="92"/>
      <c r="N13" s="92"/>
      <c r="O13" s="252"/>
      <c r="P13" s="252"/>
      <c r="Q13" s="252"/>
      <c r="R13" s="252"/>
      <c r="S13" s="252"/>
      <c r="T13" s="252"/>
      <c r="U13" s="252"/>
      <c r="V13" s="253">
        <f>CEILING(SUM(O13:U13),0.25)</f>
        <v>0</v>
      </c>
      <c r="W13" s="55" t="s">
        <v>1268</v>
      </c>
      <c r="X13" s="92"/>
      <c r="Y13" s="92"/>
      <c r="Z13" s="252"/>
      <c r="AA13" s="252"/>
      <c r="AB13" s="252"/>
      <c r="AC13" s="252"/>
      <c r="AD13" s="252"/>
      <c r="AE13" s="252"/>
      <c r="AF13" s="252"/>
      <c r="AG13" s="253">
        <f t="shared" si="1"/>
        <v>0</v>
      </c>
      <c r="AH13" s="92"/>
      <c r="AI13" s="92"/>
      <c r="AJ13" s="92"/>
      <c r="AK13" s="92"/>
      <c r="AL13" s="92"/>
      <c r="AM13" s="92"/>
      <c r="AN13" s="92"/>
      <c r="AO13" s="92"/>
      <c r="AP13" s="92"/>
      <c r="AQ13" s="92"/>
      <c r="AR13" s="92"/>
      <c r="AS13" s="92"/>
      <c r="AT13" s="92"/>
      <c r="AU13" s="92"/>
      <c r="AV13" s="92"/>
      <c r="AW13" s="92"/>
      <c r="AX13" s="92"/>
      <c r="AY13" s="92"/>
      <c r="AZ13" s="92"/>
      <c r="BA13" s="92"/>
    </row>
    <row r="14" spans="1:53" s="58" customFormat="1" ht="11.25" customHeight="1" x14ac:dyDescent="0.2">
      <c r="A14" s="65" t="s">
        <v>152</v>
      </c>
      <c r="B14" s="59" t="s">
        <v>360</v>
      </c>
      <c r="C14" s="60"/>
      <c r="D14" s="92"/>
      <c r="E14" s="582">
        <f>AE40</f>
        <v>0</v>
      </c>
      <c r="F14" s="614"/>
      <c r="G14" s="198">
        <f>+'Fee Summary'!G17</f>
        <v>0</v>
      </c>
      <c r="H14" s="66">
        <f t="shared" si="0"/>
        <v>0</v>
      </c>
      <c r="I14" s="60"/>
      <c r="J14" s="59"/>
      <c r="K14" s="60"/>
      <c r="L14" s="55" t="s">
        <v>76</v>
      </c>
      <c r="M14" s="92"/>
      <c r="N14" s="92"/>
      <c r="O14" s="252"/>
      <c r="P14" s="252"/>
      <c r="Q14" s="252"/>
      <c r="R14" s="252"/>
      <c r="S14" s="252"/>
      <c r="T14" s="252"/>
      <c r="U14" s="252"/>
      <c r="V14" s="253">
        <f>CEILING(SUM(O14:U14),0.25)</f>
        <v>0</v>
      </c>
      <c r="W14" s="55" t="s">
        <v>1234</v>
      </c>
      <c r="X14" s="92"/>
      <c r="Y14" s="92"/>
      <c r="Z14" s="252"/>
      <c r="AA14" s="252"/>
      <c r="AB14" s="252"/>
      <c r="AC14" s="252"/>
      <c r="AD14" s="252"/>
      <c r="AE14" s="252"/>
      <c r="AF14" s="252"/>
      <c r="AG14" s="253">
        <f t="shared" si="1"/>
        <v>0</v>
      </c>
      <c r="AH14" s="92"/>
      <c r="AI14" s="92"/>
      <c r="AJ14" s="92"/>
      <c r="AK14" s="92"/>
      <c r="AL14" s="92"/>
      <c r="AM14" s="92"/>
      <c r="AN14" s="92"/>
      <c r="AO14" s="92"/>
      <c r="AP14" s="92"/>
      <c r="AQ14" s="92"/>
      <c r="AR14" s="92"/>
      <c r="AS14" s="92"/>
      <c r="AT14" s="92"/>
      <c r="AU14" s="92"/>
      <c r="AV14" s="92"/>
      <c r="AW14" s="92"/>
      <c r="AX14" s="92"/>
      <c r="AY14" s="92"/>
      <c r="AZ14" s="92"/>
      <c r="BA14" s="92"/>
    </row>
    <row r="15" spans="1:53" s="58" customFormat="1" ht="11.25" customHeight="1" x14ac:dyDescent="0.2">
      <c r="A15" s="65" t="s">
        <v>152</v>
      </c>
      <c r="B15" s="59" t="s">
        <v>134</v>
      </c>
      <c r="C15" s="60"/>
      <c r="D15" s="92"/>
      <c r="E15" s="584">
        <f>AF40</f>
        <v>0</v>
      </c>
      <c r="F15" s="620"/>
      <c r="G15" s="228">
        <f>+'Fee Summary'!G18</f>
        <v>0</v>
      </c>
      <c r="H15" s="69">
        <f t="shared" si="0"/>
        <v>0</v>
      </c>
      <c r="I15" s="60"/>
      <c r="J15" s="59"/>
      <c r="K15" s="60"/>
      <c r="O15" s="254"/>
      <c r="P15" s="254"/>
      <c r="Q15" s="254"/>
      <c r="R15" s="254"/>
      <c r="S15" s="254"/>
      <c r="T15" s="254"/>
      <c r="U15" s="254"/>
      <c r="V15" s="270">
        <f>+SUM(V10:V14)</f>
        <v>0</v>
      </c>
      <c r="W15" s="55" t="s">
        <v>1244</v>
      </c>
      <c r="Z15" s="252"/>
      <c r="AA15" s="252"/>
      <c r="AB15" s="252"/>
      <c r="AC15" s="252"/>
      <c r="AD15" s="252"/>
      <c r="AE15" s="252"/>
      <c r="AF15" s="252"/>
      <c r="AG15" s="253">
        <f t="shared" si="1"/>
        <v>0</v>
      </c>
      <c r="AH15" s="92"/>
      <c r="AI15" s="92"/>
      <c r="AJ15" s="92"/>
      <c r="AK15" s="92"/>
      <c r="AL15" s="92"/>
      <c r="AM15" s="92"/>
      <c r="AN15" s="92"/>
      <c r="AO15" s="92"/>
      <c r="AP15" s="92"/>
      <c r="AQ15" s="92"/>
      <c r="AR15" s="92"/>
      <c r="AS15" s="92"/>
      <c r="AT15" s="92"/>
      <c r="AU15" s="92"/>
      <c r="AV15" s="92"/>
      <c r="AW15" s="92"/>
      <c r="AX15" s="92"/>
      <c r="AY15" s="92"/>
      <c r="AZ15" s="92"/>
      <c r="BA15" s="92"/>
    </row>
    <row r="16" spans="1:53" s="58" customFormat="1" ht="11.25" customHeight="1" x14ac:dyDescent="0.2">
      <c r="A16" s="65" t="s">
        <v>245</v>
      </c>
      <c r="B16" s="59" t="s">
        <v>245</v>
      </c>
      <c r="C16" s="60"/>
      <c r="E16" s="585">
        <f>CEILING(SUM(E9:E15),0.5)</f>
        <v>0</v>
      </c>
      <c r="F16" s="108"/>
      <c r="G16" s="92"/>
      <c r="H16" s="72">
        <f>SUM(H9:H15)</f>
        <v>0</v>
      </c>
      <c r="I16" s="60"/>
      <c r="J16" s="59"/>
      <c r="K16" s="60"/>
      <c r="L16" s="15" t="s">
        <v>74</v>
      </c>
      <c r="M16" s="92"/>
      <c r="N16" s="92"/>
      <c r="O16" s="254"/>
      <c r="P16" s="254"/>
      <c r="Q16" s="254"/>
      <c r="R16" s="254"/>
      <c r="S16" s="254"/>
      <c r="T16" s="254"/>
      <c r="U16" s="254"/>
      <c r="V16" s="254"/>
      <c r="W16" s="55" t="s">
        <v>1245</v>
      </c>
      <c r="Z16" s="252"/>
      <c r="AA16" s="252"/>
      <c r="AB16" s="252"/>
      <c r="AC16" s="252"/>
      <c r="AD16" s="252"/>
      <c r="AE16" s="252"/>
      <c r="AF16" s="252"/>
      <c r="AG16" s="253">
        <f t="shared" si="1"/>
        <v>0</v>
      </c>
      <c r="AH16" s="92"/>
      <c r="AI16" s="92"/>
      <c r="AJ16" s="92"/>
      <c r="AK16" s="92"/>
      <c r="AL16" s="92"/>
      <c r="AM16" s="92"/>
      <c r="AN16" s="92"/>
      <c r="AO16" s="92"/>
      <c r="AP16" s="92"/>
      <c r="AQ16" s="92"/>
      <c r="AR16" s="92"/>
      <c r="AS16" s="92"/>
      <c r="AT16" s="92"/>
      <c r="AU16" s="92"/>
      <c r="AV16" s="92"/>
      <c r="AW16" s="92"/>
      <c r="AX16" s="92"/>
      <c r="AY16" s="92"/>
      <c r="AZ16" s="92"/>
      <c r="BA16" s="92"/>
    </row>
    <row r="17" spans="1:53" s="58" customFormat="1" ht="11.25" customHeight="1" x14ac:dyDescent="0.2">
      <c r="B17" s="59" t="s">
        <v>245</v>
      </c>
      <c r="C17" s="60"/>
      <c r="D17" s="60"/>
      <c r="I17" s="60"/>
      <c r="J17" s="60"/>
      <c r="K17" s="60"/>
      <c r="L17" s="55" t="s">
        <v>553</v>
      </c>
      <c r="M17" s="92"/>
      <c r="N17" s="92"/>
      <c r="O17" s="252"/>
      <c r="P17" s="252"/>
      <c r="Q17" s="252"/>
      <c r="R17" s="252"/>
      <c r="S17" s="252"/>
      <c r="T17" s="252"/>
      <c r="U17" s="252"/>
      <c r="V17" s="253">
        <f>CEILING(SUM(O17:U17),0.25)</f>
        <v>0</v>
      </c>
      <c r="W17" s="55" t="s">
        <v>1246</v>
      </c>
      <c r="X17" s="92"/>
      <c r="Y17" s="92"/>
      <c r="Z17" s="252"/>
      <c r="AA17" s="252"/>
      <c r="AB17" s="252"/>
      <c r="AC17" s="252"/>
      <c r="AD17" s="252"/>
      <c r="AE17" s="252"/>
      <c r="AF17" s="252"/>
      <c r="AG17" s="253">
        <f t="shared" ref="AG17:AG21" si="2">SUM(Z17:AF17)</f>
        <v>0</v>
      </c>
      <c r="AH17" s="92"/>
      <c r="AI17" s="92"/>
      <c r="AJ17" s="92"/>
      <c r="AK17" s="92"/>
      <c r="AL17" s="92"/>
      <c r="AM17" s="92"/>
      <c r="AN17" s="92"/>
      <c r="AO17" s="92"/>
      <c r="AP17" s="92"/>
      <c r="AQ17" s="92"/>
      <c r="AR17" s="92"/>
      <c r="AS17" s="92"/>
      <c r="AT17" s="92"/>
      <c r="AU17" s="92"/>
      <c r="AV17" s="92"/>
      <c r="AW17" s="92"/>
      <c r="AX17" s="92"/>
      <c r="AY17" s="92"/>
      <c r="AZ17" s="92"/>
      <c r="BA17" s="92"/>
    </row>
    <row r="18" spans="1:53" s="58" customFormat="1" ht="11.25" customHeight="1" x14ac:dyDescent="0.2">
      <c r="I18" s="60"/>
      <c r="J18" s="60"/>
      <c r="K18" s="60"/>
      <c r="L18" s="55" t="s">
        <v>554</v>
      </c>
      <c r="M18" s="92"/>
      <c r="N18" s="92"/>
      <c r="O18" s="254"/>
      <c r="P18" s="254"/>
      <c r="Q18" s="254"/>
      <c r="R18" s="254"/>
      <c r="S18" s="254"/>
      <c r="T18" s="254"/>
      <c r="U18" s="254"/>
      <c r="V18" s="254"/>
      <c r="W18" s="55" t="s">
        <v>1269</v>
      </c>
      <c r="X18" s="92"/>
      <c r="Y18" s="92"/>
      <c r="Z18" s="252"/>
      <c r="AA18" s="252"/>
      <c r="AB18" s="252"/>
      <c r="AC18" s="252"/>
      <c r="AD18" s="252"/>
      <c r="AE18" s="252"/>
      <c r="AF18" s="252"/>
      <c r="AG18" s="253">
        <f t="shared" si="2"/>
        <v>0</v>
      </c>
      <c r="AH18" s="92"/>
      <c r="AI18" s="92"/>
      <c r="AJ18" s="92"/>
      <c r="AK18" s="92"/>
      <c r="AL18" s="92"/>
      <c r="AM18" s="92"/>
      <c r="AN18" s="92"/>
      <c r="AO18" s="92"/>
      <c r="AP18" s="92"/>
      <c r="AQ18" s="92"/>
      <c r="AR18" s="92"/>
      <c r="AS18" s="92"/>
      <c r="AT18" s="92"/>
      <c r="AU18" s="92"/>
      <c r="AV18" s="92"/>
      <c r="AW18" s="92"/>
      <c r="AX18" s="92"/>
      <c r="AY18" s="92"/>
      <c r="AZ18" s="92"/>
      <c r="BA18" s="92"/>
    </row>
    <row r="19" spans="1:53" s="58" customFormat="1" ht="11.25" customHeight="1" x14ac:dyDescent="0.2">
      <c r="E19" s="60" t="s">
        <v>210</v>
      </c>
      <c r="G19" s="227">
        <f>'Fee Summary'!$Y$25</f>
        <v>0</v>
      </c>
      <c r="H19" s="66">
        <f>CEILING(H16*G19,0.01)</f>
        <v>0</v>
      </c>
      <c r="J19" s="60"/>
      <c r="K19" s="60"/>
      <c r="L19" s="55" t="s">
        <v>288</v>
      </c>
      <c r="M19" s="92"/>
      <c r="N19" s="92"/>
      <c r="O19" s="252"/>
      <c r="P19" s="252"/>
      <c r="Q19" s="252"/>
      <c r="R19" s="252"/>
      <c r="S19" s="252"/>
      <c r="T19" s="252"/>
      <c r="U19" s="252"/>
      <c r="V19" s="253">
        <f>CEILING(SUM(O19:U19),0.25)</f>
        <v>0</v>
      </c>
      <c r="W19" s="55" t="s">
        <v>1270</v>
      </c>
      <c r="X19" s="92"/>
      <c r="Y19" s="92"/>
      <c r="Z19" s="252"/>
      <c r="AA19" s="252"/>
      <c r="AB19" s="252"/>
      <c r="AC19" s="252"/>
      <c r="AD19" s="252"/>
      <c r="AE19" s="252"/>
      <c r="AF19" s="252"/>
      <c r="AG19" s="253">
        <f t="shared" si="2"/>
        <v>0</v>
      </c>
      <c r="AH19" s="92"/>
      <c r="AI19" s="92"/>
      <c r="AJ19" s="92"/>
      <c r="AK19" s="92"/>
      <c r="AL19" s="92"/>
      <c r="AM19" s="92"/>
      <c r="AN19" s="92"/>
      <c r="AO19" s="92"/>
      <c r="AP19" s="92"/>
      <c r="AQ19" s="92"/>
      <c r="AR19" s="92"/>
      <c r="AS19" s="92"/>
      <c r="AT19" s="92"/>
      <c r="AU19" s="92"/>
      <c r="AV19" s="92"/>
      <c r="AW19" s="92"/>
      <c r="AX19" s="92"/>
      <c r="AY19" s="92"/>
      <c r="AZ19" s="92"/>
      <c r="BA19" s="92"/>
    </row>
    <row r="20" spans="1:53" s="58" customFormat="1" ht="11.25" customHeight="1" x14ac:dyDescent="0.2">
      <c r="D20" s="65" t="s">
        <v>152</v>
      </c>
      <c r="E20" s="67" t="s">
        <v>195</v>
      </c>
      <c r="F20" s="68"/>
      <c r="G20" s="616"/>
      <c r="H20" s="69">
        <f>+H34</f>
        <v>0</v>
      </c>
      <c r="I20" s="127" t="s">
        <v>245</v>
      </c>
      <c r="J20" s="60"/>
      <c r="K20" s="60"/>
      <c r="L20" s="55" t="s">
        <v>258</v>
      </c>
      <c r="M20" s="92"/>
      <c r="N20" s="92"/>
      <c r="O20" s="252"/>
      <c r="P20" s="252"/>
      <c r="Q20" s="252"/>
      <c r="R20" s="252"/>
      <c r="S20" s="252"/>
      <c r="T20" s="252"/>
      <c r="U20" s="252"/>
      <c r="V20" s="253">
        <f>CEILING(SUM(O20:U20),0.25)</f>
        <v>0</v>
      </c>
      <c r="W20" s="55" t="s">
        <v>1271</v>
      </c>
      <c r="X20" s="92"/>
      <c r="Y20" s="92"/>
      <c r="Z20" s="252"/>
      <c r="AA20" s="252"/>
      <c r="AB20" s="252"/>
      <c r="AC20" s="252"/>
      <c r="AD20" s="252"/>
      <c r="AE20" s="252"/>
      <c r="AF20" s="252"/>
      <c r="AG20" s="253">
        <f t="shared" si="2"/>
        <v>0</v>
      </c>
      <c r="AH20" s="92"/>
      <c r="AI20" s="92"/>
      <c r="AJ20" s="92"/>
      <c r="AK20" s="92"/>
      <c r="AL20" s="92"/>
      <c r="AM20" s="92"/>
      <c r="AN20" s="92"/>
      <c r="AO20" s="92"/>
      <c r="AP20" s="92"/>
      <c r="AQ20" s="92"/>
      <c r="AR20" s="92"/>
      <c r="AS20" s="92"/>
      <c r="AT20" s="92"/>
      <c r="AU20" s="92"/>
      <c r="AV20" s="92"/>
      <c r="AW20" s="92"/>
      <c r="AX20" s="92"/>
      <c r="AY20" s="92"/>
      <c r="AZ20" s="92"/>
      <c r="BA20" s="92"/>
    </row>
    <row r="21" spans="1:53" s="58" customFormat="1" ht="11.25" customHeight="1" x14ac:dyDescent="0.2">
      <c r="E21" s="835" t="s">
        <v>57</v>
      </c>
      <c r="F21" s="835"/>
      <c r="G21" s="835"/>
      <c r="H21" s="70">
        <f>SUM(H16:H20)</f>
        <v>0</v>
      </c>
      <c r="L21" s="55" t="s">
        <v>991</v>
      </c>
      <c r="M21" s="92"/>
      <c r="N21" s="92"/>
      <c r="O21" s="252"/>
      <c r="P21" s="252"/>
      <c r="Q21" s="252"/>
      <c r="R21" s="252"/>
      <c r="S21" s="252"/>
      <c r="T21" s="252"/>
      <c r="U21" s="252"/>
      <c r="V21" s="253">
        <f>CEILING(SUM(O21:U21),0.25)</f>
        <v>0</v>
      </c>
      <c r="W21" s="55" t="s">
        <v>1230</v>
      </c>
      <c r="X21" s="92"/>
      <c r="Y21" s="92"/>
      <c r="Z21" s="252"/>
      <c r="AA21" s="252"/>
      <c r="AB21" s="252"/>
      <c r="AC21" s="252"/>
      <c r="AD21" s="252"/>
      <c r="AE21" s="252"/>
      <c r="AF21" s="252"/>
      <c r="AG21" s="253">
        <f t="shared" si="2"/>
        <v>0</v>
      </c>
      <c r="AH21" s="92"/>
      <c r="AI21" s="92"/>
      <c r="AJ21" s="92"/>
      <c r="AK21" s="92"/>
      <c r="AL21" s="92"/>
      <c r="AM21" s="92"/>
      <c r="AN21" s="92"/>
      <c r="AO21" s="92"/>
      <c r="AP21" s="92"/>
      <c r="AQ21" s="92"/>
      <c r="AR21" s="92"/>
      <c r="AS21" s="92"/>
      <c r="AT21" s="92"/>
      <c r="AU21" s="92"/>
      <c r="AV21" s="92"/>
      <c r="AW21" s="92"/>
      <c r="AX21" s="92"/>
      <c r="AY21" s="92"/>
      <c r="AZ21" s="92"/>
      <c r="BA21" s="92"/>
    </row>
    <row r="22" spans="1:53" s="58" customFormat="1" ht="11.25" customHeight="1" x14ac:dyDescent="0.2">
      <c r="B22" s="60" t="s">
        <v>245</v>
      </c>
      <c r="C22" s="60"/>
      <c r="E22" s="60" t="s">
        <v>245</v>
      </c>
      <c r="H22" s="60" t="s">
        <v>245</v>
      </c>
      <c r="L22" s="92"/>
      <c r="M22" s="92"/>
      <c r="N22" s="92"/>
      <c r="O22" s="254"/>
      <c r="P22" s="254"/>
      <c r="Q22" s="254"/>
      <c r="R22" s="254"/>
      <c r="S22" s="254"/>
      <c r="T22" s="254"/>
      <c r="U22" s="254"/>
      <c r="V22" s="270">
        <f>+SUM(V17:V21)</f>
        <v>0</v>
      </c>
      <c r="W22" s="92"/>
      <c r="X22" s="92"/>
      <c r="Y22" s="92"/>
      <c r="Z22" s="254"/>
      <c r="AA22" s="254"/>
      <c r="AB22" s="254"/>
      <c r="AC22" s="254"/>
      <c r="AD22" s="254"/>
      <c r="AE22" s="254"/>
      <c r="AF22" s="254"/>
      <c r="AG22" s="270">
        <f>+SUM(AG10:AG21)</f>
        <v>0</v>
      </c>
      <c r="AH22" s="92"/>
      <c r="AI22" s="92"/>
      <c r="AJ22" s="92"/>
      <c r="AK22" s="92"/>
      <c r="AL22" s="92"/>
      <c r="AM22" s="92"/>
      <c r="AN22" s="92"/>
      <c r="AO22" s="92"/>
      <c r="AP22" s="92"/>
      <c r="AQ22" s="92"/>
      <c r="AR22" s="92"/>
      <c r="AS22" s="92"/>
      <c r="AT22" s="92"/>
      <c r="AU22" s="92"/>
      <c r="AV22" s="92"/>
      <c r="AW22" s="92"/>
      <c r="AX22" s="92"/>
      <c r="AY22" s="92"/>
      <c r="AZ22" s="92"/>
      <c r="BA22" s="92"/>
    </row>
    <row r="23" spans="1:53" s="58" customFormat="1" ht="11.25" customHeight="1" thickBot="1" x14ac:dyDescent="0.25">
      <c r="E23" s="60" t="s">
        <v>194</v>
      </c>
      <c r="G23" s="236">
        <f>+'Fee Summary'!Z25</f>
        <v>0.13</v>
      </c>
      <c r="H23" s="71">
        <f>CEILING((H16+H20)*G23,0.01)</f>
        <v>0</v>
      </c>
      <c r="L23" s="15" t="s">
        <v>990</v>
      </c>
      <c r="M23" s="92"/>
      <c r="N23" s="92"/>
      <c r="O23" s="254"/>
      <c r="P23" s="254"/>
      <c r="Q23" s="254"/>
      <c r="R23" s="254"/>
      <c r="S23" s="254"/>
      <c r="T23" s="254"/>
      <c r="U23" s="254"/>
      <c r="V23" s="254"/>
      <c r="W23" s="49" t="s">
        <v>836</v>
      </c>
      <c r="X23" s="92"/>
      <c r="Y23" s="92"/>
      <c r="Z23" s="254"/>
      <c r="AA23" s="254"/>
      <c r="AB23" s="254"/>
      <c r="AC23" s="254"/>
      <c r="AD23" s="254"/>
      <c r="AE23" s="254"/>
      <c r="AF23" s="254"/>
      <c r="AG23" s="254"/>
      <c r="AH23" s="92"/>
      <c r="AI23" s="92"/>
      <c r="AJ23" s="92"/>
      <c r="AK23" s="92"/>
      <c r="AL23" s="92"/>
      <c r="AM23" s="92"/>
      <c r="AN23" s="92"/>
      <c r="AO23" s="92"/>
      <c r="AP23" s="92"/>
      <c r="AQ23" s="92"/>
      <c r="AR23" s="92"/>
      <c r="AS23" s="92"/>
      <c r="AT23" s="92"/>
      <c r="AU23" s="92"/>
      <c r="AV23" s="92"/>
      <c r="AW23" s="92"/>
      <c r="AX23" s="92"/>
      <c r="AY23" s="92"/>
      <c r="AZ23" s="92"/>
      <c r="BA23" s="92"/>
    </row>
    <row r="24" spans="1:53" s="58" customFormat="1" ht="11.25" customHeight="1" thickTop="1" x14ac:dyDescent="0.2">
      <c r="H24" s="72">
        <f>SUM(H21:H23)</f>
        <v>0</v>
      </c>
      <c r="L24" s="55" t="s">
        <v>1142</v>
      </c>
      <c r="M24" s="92"/>
      <c r="N24" s="92"/>
      <c r="O24" s="252"/>
      <c r="P24" s="252"/>
      <c r="Q24" s="252"/>
      <c r="R24" s="252"/>
      <c r="S24" s="252"/>
      <c r="T24" s="252"/>
      <c r="U24" s="252"/>
      <c r="V24" s="253">
        <f>CEILING(SUM(O24:U24),0.25)</f>
        <v>0</v>
      </c>
      <c r="W24" s="55" t="s">
        <v>838</v>
      </c>
      <c r="X24" s="92"/>
      <c r="Y24" s="92"/>
      <c r="Z24" s="252"/>
      <c r="AA24" s="252"/>
      <c r="AB24" s="252"/>
      <c r="AC24" s="252"/>
      <c r="AD24" s="252"/>
      <c r="AE24" s="252"/>
      <c r="AF24" s="252"/>
      <c r="AG24" s="253">
        <f>SUM(Z24:AF24)</f>
        <v>0</v>
      </c>
      <c r="AH24" s="92"/>
      <c r="AI24" s="92"/>
      <c r="AJ24" s="92"/>
      <c r="AK24" s="92"/>
      <c r="AL24" s="92"/>
      <c r="AM24" s="92"/>
      <c r="AN24" s="92"/>
      <c r="AO24" s="92"/>
      <c r="AP24" s="92"/>
      <c r="AQ24" s="92"/>
      <c r="AR24" s="92"/>
      <c r="AS24" s="92"/>
      <c r="AT24" s="92"/>
      <c r="AU24" s="92"/>
      <c r="AV24" s="92"/>
      <c r="AW24" s="92"/>
      <c r="AX24" s="92"/>
      <c r="AY24" s="92"/>
      <c r="AZ24" s="92"/>
      <c r="BA24" s="92"/>
    </row>
    <row r="25" spans="1:53" s="58" customFormat="1" ht="11.25" customHeight="1" x14ac:dyDescent="0.2">
      <c r="D25" s="65" t="s">
        <v>182</v>
      </c>
      <c r="E25" s="67" t="s">
        <v>211</v>
      </c>
      <c r="F25" s="68"/>
      <c r="G25" s="227">
        <f>'Fee Summary'!AA25</f>
        <v>0</v>
      </c>
      <c r="H25" s="69">
        <f>CEILING(H16*G25,0.01)</f>
        <v>0</v>
      </c>
      <c r="L25" s="55" t="s">
        <v>79</v>
      </c>
      <c r="M25" s="92"/>
      <c r="N25" s="92"/>
      <c r="O25" s="252"/>
      <c r="P25" s="252"/>
      <c r="Q25" s="252"/>
      <c r="R25" s="252"/>
      <c r="S25" s="252"/>
      <c r="T25" s="252"/>
      <c r="U25" s="252"/>
      <c r="V25" s="253">
        <f>CEILING(SUM(O25:U25),0.25)</f>
        <v>0</v>
      </c>
      <c r="W25" s="74" t="s">
        <v>245</v>
      </c>
      <c r="X25" s="60" t="s">
        <v>245</v>
      </c>
      <c r="Y25" s="92"/>
      <c r="Z25" s="254"/>
      <c r="AA25" s="254"/>
      <c r="AB25" s="254"/>
      <c r="AC25" s="254"/>
      <c r="AD25" s="254"/>
      <c r="AE25" s="254"/>
      <c r="AF25" s="254"/>
      <c r="AG25" s="270">
        <f>+SUM(AG24)</f>
        <v>0</v>
      </c>
      <c r="AH25" s="92"/>
      <c r="AI25" s="92"/>
      <c r="AJ25" s="92"/>
      <c r="AK25" s="92"/>
      <c r="AL25" s="92"/>
      <c r="AM25" s="92"/>
      <c r="AN25" s="92"/>
      <c r="AO25" s="92"/>
      <c r="AP25" s="92"/>
      <c r="AQ25" s="92"/>
      <c r="AR25" s="92"/>
      <c r="AS25" s="92"/>
      <c r="AT25" s="92"/>
      <c r="AU25" s="92"/>
      <c r="AV25" s="92"/>
      <c r="AW25" s="92"/>
      <c r="AX25" s="92"/>
      <c r="AY25" s="92"/>
      <c r="AZ25" s="92"/>
      <c r="BA25" s="92"/>
    </row>
    <row r="26" spans="1:53" s="58" customFormat="1" ht="11.25" customHeight="1" x14ac:dyDescent="0.2">
      <c r="E26" s="834" t="s">
        <v>180</v>
      </c>
      <c r="F26" s="834"/>
      <c r="G26" s="834"/>
      <c r="H26" s="73">
        <f>SUM(H24:H25)</f>
        <v>0</v>
      </c>
      <c r="L26" s="55" t="s">
        <v>202</v>
      </c>
      <c r="O26" s="252"/>
      <c r="P26" s="252"/>
      <c r="Q26" s="252"/>
      <c r="R26" s="252"/>
      <c r="S26" s="252"/>
      <c r="T26" s="252"/>
      <c r="U26" s="252"/>
      <c r="V26" s="253">
        <f>CEILING(SUM(O26:U26),0.25)</f>
        <v>0</v>
      </c>
      <c r="W26" s="49" t="s">
        <v>837</v>
      </c>
      <c r="X26" s="92"/>
      <c r="Y26" s="92"/>
      <c r="Z26" s="254"/>
      <c r="AA26" s="254"/>
      <c r="AB26" s="254"/>
      <c r="AC26" s="254"/>
      <c r="AD26" s="254"/>
      <c r="AE26" s="254"/>
      <c r="AF26" s="254"/>
      <c r="AG26" s="254"/>
      <c r="AH26" s="92"/>
      <c r="AI26" s="92"/>
      <c r="AJ26" s="92"/>
      <c r="AK26" s="92"/>
      <c r="AL26" s="92"/>
      <c r="AM26" s="92"/>
      <c r="AN26" s="92"/>
      <c r="AO26" s="92"/>
      <c r="AP26" s="92"/>
      <c r="AQ26" s="92"/>
      <c r="AR26" s="92"/>
      <c r="AS26" s="92"/>
      <c r="AT26" s="92"/>
      <c r="AU26" s="92"/>
      <c r="AV26" s="92"/>
      <c r="AW26" s="92"/>
      <c r="AX26" s="92"/>
      <c r="AY26" s="92"/>
      <c r="AZ26" s="92"/>
      <c r="BA26" s="92"/>
    </row>
    <row r="27" spans="1:53" s="58" customFormat="1" ht="11.25" customHeight="1" x14ac:dyDescent="0.2">
      <c r="L27" s="74" t="s">
        <v>245</v>
      </c>
      <c r="M27" s="60" t="s">
        <v>245</v>
      </c>
      <c r="N27" s="92"/>
      <c r="O27" s="254"/>
      <c r="P27" s="254"/>
      <c r="Q27" s="254"/>
      <c r="R27" s="254"/>
      <c r="S27" s="254"/>
      <c r="T27" s="254"/>
      <c r="U27" s="254"/>
      <c r="V27" s="270">
        <f>+SUM(V24:V26)</f>
        <v>0</v>
      </c>
      <c r="W27" s="55" t="s">
        <v>839</v>
      </c>
      <c r="X27" s="92"/>
      <c r="Y27" s="92"/>
      <c r="Z27" s="252"/>
      <c r="AA27" s="252"/>
      <c r="AB27" s="252"/>
      <c r="AC27" s="252"/>
      <c r="AD27" s="252"/>
      <c r="AE27" s="252"/>
      <c r="AF27" s="252"/>
      <c r="AG27" s="253">
        <f>SUM(Z27:AF27)</f>
        <v>0</v>
      </c>
      <c r="AH27" s="92"/>
      <c r="AI27" s="92"/>
      <c r="AJ27" s="92"/>
      <c r="AK27" s="92"/>
      <c r="AL27" s="92"/>
      <c r="AM27" s="92"/>
      <c r="AN27" s="92"/>
      <c r="AO27" s="92"/>
      <c r="AP27" s="92"/>
      <c r="AQ27" s="92"/>
      <c r="AR27" s="92"/>
      <c r="AS27" s="92"/>
      <c r="AT27" s="92"/>
      <c r="AU27" s="92"/>
      <c r="AV27" s="92"/>
      <c r="AW27" s="92"/>
      <c r="AX27" s="92"/>
      <c r="AY27" s="92"/>
      <c r="AZ27" s="92"/>
      <c r="BA27" s="92"/>
    </row>
    <row r="28" spans="1:53" s="58" customFormat="1" ht="11.25" customHeight="1" x14ac:dyDescent="0.2">
      <c r="B28" s="19" t="s">
        <v>537</v>
      </c>
      <c r="C28" s="48"/>
      <c r="D28" s="48"/>
      <c r="E28" s="48"/>
      <c r="F28" s="48"/>
      <c r="G28" s="48"/>
      <c r="H28" s="48"/>
      <c r="L28" s="15" t="s">
        <v>992</v>
      </c>
      <c r="M28" s="92"/>
      <c r="N28" s="92"/>
      <c r="O28" s="254"/>
      <c r="P28" s="254"/>
      <c r="Q28" s="254"/>
      <c r="R28" s="254"/>
      <c r="S28" s="254"/>
      <c r="T28" s="254"/>
      <c r="U28" s="254"/>
      <c r="V28" s="254"/>
      <c r="W28" s="55" t="s">
        <v>840</v>
      </c>
      <c r="Z28" s="252"/>
      <c r="AA28" s="252"/>
      <c r="AB28" s="252"/>
      <c r="AC28" s="252"/>
      <c r="AD28" s="252"/>
      <c r="AE28" s="252"/>
      <c r="AF28" s="252"/>
      <c r="AG28" s="253">
        <f>SUM(Z28:AF28)</f>
        <v>0</v>
      </c>
      <c r="AH28" s="92"/>
      <c r="AI28" s="92"/>
      <c r="AJ28" s="92"/>
      <c r="AK28" s="92"/>
      <c r="AL28" s="92"/>
      <c r="AM28" s="92"/>
      <c r="AN28" s="92"/>
      <c r="AO28" s="92"/>
      <c r="AP28" s="92"/>
      <c r="AQ28" s="92"/>
      <c r="AR28" s="92"/>
      <c r="AS28" s="92"/>
      <c r="AT28" s="92"/>
      <c r="AU28" s="92"/>
      <c r="AV28" s="92"/>
      <c r="AW28" s="92"/>
      <c r="AX28" s="92"/>
      <c r="AY28" s="92"/>
      <c r="AZ28" s="92"/>
      <c r="BA28" s="92"/>
    </row>
    <row r="29" spans="1:53" s="58" customFormat="1" ht="11.25" customHeight="1" x14ac:dyDescent="0.2">
      <c r="A29" s="60"/>
      <c r="B29" s="59" t="s">
        <v>192</v>
      </c>
      <c r="C29" s="59"/>
      <c r="D29" s="59"/>
      <c r="E29" s="41" t="s">
        <v>538</v>
      </c>
      <c r="F29" s="41"/>
      <c r="G29" s="41" t="s">
        <v>539</v>
      </c>
      <c r="H29" s="41" t="s">
        <v>540</v>
      </c>
      <c r="L29" s="55" t="s">
        <v>69</v>
      </c>
      <c r="M29" s="92"/>
      <c r="N29" s="92"/>
      <c r="O29" s="252"/>
      <c r="P29" s="252"/>
      <c r="Q29" s="252"/>
      <c r="R29" s="252"/>
      <c r="S29" s="252"/>
      <c r="T29" s="252"/>
      <c r="U29" s="252"/>
      <c r="V29" s="253">
        <f>CEILING(SUM(O29:U29),0.25)</f>
        <v>0</v>
      </c>
      <c r="Z29" s="254"/>
      <c r="AA29" s="254"/>
      <c r="AB29" s="254"/>
      <c r="AC29" s="254"/>
      <c r="AD29" s="254"/>
      <c r="AE29" s="254"/>
      <c r="AF29" s="254"/>
      <c r="AG29" s="270">
        <f>+SUM(AG27:AG28)</f>
        <v>0</v>
      </c>
      <c r="AH29" s="92"/>
      <c r="AI29" s="92"/>
      <c r="AJ29" s="92"/>
      <c r="AK29" s="92"/>
      <c r="AL29" s="92"/>
      <c r="AM29" s="92"/>
      <c r="AN29" s="92"/>
      <c r="AO29" s="92"/>
      <c r="AP29" s="92"/>
      <c r="AQ29" s="92"/>
      <c r="AR29" s="92"/>
      <c r="AS29" s="92"/>
      <c r="AT29" s="92"/>
      <c r="AU29" s="92"/>
      <c r="AV29" s="92"/>
      <c r="AW29" s="92"/>
      <c r="AX29" s="92"/>
      <c r="AY29" s="92"/>
      <c r="AZ29" s="92"/>
      <c r="BA29" s="92"/>
    </row>
    <row r="30" spans="1:53" s="58" customFormat="1" ht="11.25" customHeight="1" x14ac:dyDescent="0.2">
      <c r="A30" s="148"/>
      <c r="B30" s="59"/>
      <c r="C30" s="59"/>
      <c r="D30" s="59"/>
      <c r="E30" s="41"/>
      <c r="F30" s="41"/>
      <c r="G30" s="41"/>
      <c r="H30" s="41"/>
      <c r="L30" s="55" t="s">
        <v>71</v>
      </c>
      <c r="M30" s="92"/>
      <c r="N30" s="92"/>
      <c r="O30" s="252"/>
      <c r="P30" s="252"/>
      <c r="Q30" s="252"/>
      <c r="R30" s="252"/>
      <c r="S30" s="252"/>
      <c r="T30" s="252"/>
      <c r="U30" s="252"/>
      <c r="V30" s="253">
        <f>CEILING(SUM(O30:U30),0.25)</f>
        <v>0</v>
      </c>
      <c r="W30" s="49" t="s">
        <v>999</v>
      </c>
      <c r="X30" s="92"/>
      <c r="Y30" s="92"/>
      <c r="Z30" s="254"/>
      <c r="AA30" s="254"/>
      <c r="AB30" s="254"/>
      <c r="AC30" s="254"/>
      <c r="AD30" s="254"/>
      <c r="AE30" s="254"/>
      <c r="AF30" s="254"/>
      <c r="AG30" s="273" t="s">
        <v>245</v>
      </c>
      <c r="AH30" s="92"/>
      <c r="AI30" s="92"/>
      <c r="AJ30" s="92"/>
      <c r="AK30" s="92"/>
      <c r="AL30" s="92"/>
      <c r="AM30" s="92"/>
      <c r="AN30" s="92"/>
      <c r="AO30" s="92"/>
      <c r="AP30" s="92"/>
      <c r="AQ30" s="92"/>
      <c r="AR30" s="92"/>
      <c r="AS30" s="92"/>
      <c r="AT30" s="92"/>
      <c r="AU30" s="92"/>
      <c r="AV30" s="92"/>
      <c r="AW30" s="92"/>
      <c r="AX30" s="92"/>
      <c r="AY30" s="92"/>
      <c r="AZ30" s="92"/>
      <c r="BA30" s="92"/>
    </row>
    <row r="31" spans="1:53" s="58" customFormat="1" ht="11.25" customHeight="1" x14ac:dyDescent="0.2">
      <c r="A31" s="80"/>
      <c r="B31" s="59" t="s">
        <v>104</v>
      </c>
      <c r="C31" s="61"/>
      <c r="D31" s="61"/>
      <c r="E31" s="600"/>
      <c r="F31" s="322">
        <f>+IF(E11=0, ,E31/E11)</f>
        <v>0</v>
      </c>
      <c r="G31" s="198">
        <f>+'Fee Summary'!$P$11</f>
        <v>0</v>
      </c>
      <c r="H31" s="62">
        <f>+E31*G31</f>
        <v>0</v>
      </c>
      <c r="L31" s="55" t="s">
        <v>80</v>
      </c>
      <c r="M31" s="92"/>
      <c r="N31" s="92"/>
      <c r="O31" s="252"/>
      <c r="P31" s="252"/>
      <c r="Q31" s="252"/>
      <c r="R31" s="252"/>
      <c r="S31" s="252"/>
      <c r="T31" s="252"/>
      <c r="U31" s="252"/>
      <c r="V31" s="253">
        <f>CEILING(SUM(O31:U31),0.25)</f>
        <v>0</v>
      </c>
      <c r="W31" s="55" t="s">
        <v>1253</v>
      </c>
      <c r="X31" s="92"/>
      <c r="Y31" s="92"/>
      <c r="Z31" s="252"/>
      <c r="AA31" s="252"/>
      <c r="AB31" s="252"/>
      <c r="AC31" s="252"/>
      <c r="AD31" s="252"/>
      <c r="AE31" s="252"/>
      <c r="AF31" s="252"/>
      <c r="AG31" s="253">
        <f>SUM(Z31:AF31)</f>
        <v>0</v>
      </c>
      <c r="AH31" s="92"/>
      <c r="AI31" s="92"/>
      <c r="AJ31" s="92"/>
      <c r="AK31" s="92"/>
      <c r="AL31" s="92"/>
      <c r="AM31" s="92"/>
      <c r="AN31" s="92"/>
      <c r="AO31" s="92"/>
      <c r="AP31" s="92"/>
      <c r="AQ31" s="92"/>
      <c r="AR31" s="92"/>
      <c r="AS31" s="92"/>
      <c r="AT31" s="92"/>
      <c r="AU31" s="92"/>
      <c r="AV31" s="92"/>
      <c r="AW31" s="92"/>
      <c r="AX31" s="92"/>
      <c r="AY31" s="92"/>
      <c r="AZ31" s="92"/>
      <c r="BA31" s="92"/>
    </row>
    <row r="32" spans="1:53" s="58" customFormat="1" ht="11.25" customHeight="1" x14ac:dyDescent="0.2">
      <c r="A32" s="80"/>
      <c r="B32" s="59" t="s">
        <v>360</v>
      </c>
      <c r="C32" s="47"/>
      <c r="D32" s="54"/>
      <c r="E32" s="600"/>
      <c r="F32" s="322">
        <f>+IF(E14=0, ,E32/E14)</f>
        <v>0</v>
      </c>
      <c r="G32" s="198">
        <f>+'Fee Summary'!$P$12</f>
        <v>0</v>
      </c>
      <c r="H32" s="62">
        <f>+E32*G32</f>
        <v>0</v>
      </c>
      <c r="L32" s="55" t="s">
        <v>135</v>
      </c>
      <c r="M32" s="92"/>
      <c r="N32" s="92"/>
      <c r="O32" s="252"/>
      <c r="P32" s="252"/>
      <c r="Q32" s="252"/>
      <c r="R32" s="252"/>
      <c r="S32" s="252"/>
      <c r="T32" s="252"/>
      <c r="U32" s="252"/>
      <c r="V32" s="253">
        <f>CEILING(SUM(O32:U32),0.25)</f>
        <v>0</v>
      </c>
      <c r="W32" s="55" t="s">
        <v>841</v>
      </c>
      <c r="X32" s="92"/>
      <c r="Y32" s="92"/>
      <c r="Z32" s="252"/>
      <c r="AA32" s="252"/>
      <c r="AB32" s="252"/>
      <c r="AC32" s="252"/>
      <c r="AD32" s="252"/>
      <c r="AE32" s="252"/>
      <c r="AF32" s="252"/>
      <c r="AG32" s="253">
        <f>SUM(Z32:AF32)</f>
        <v>0</v>
      </c>
      <c r="AH32" s="92"/>
      <c r="AI32" s="92"/>
      <c r="AJ32" s="92"/>
      <c r="AK32" s="92"/>
      <c r="AL32" s="92"/>
      <c r="AM32" s="92"/>
      <c r="AN32" s="92"/>
      <c r="AO32" s="92"/>
      <c r="AP32" s="92"/>
      <c r="AQ32" s="92"/>
      <c r="AR32" s="92"/>
      <c r="AS32" s="92"/>
      <c r="AT32" s="92"/>
      <c r="AU32" s="92"/>
      <c r="AV32" s="92"/>
      <c r="AW32" s="92"/>
      <c r="AX32" s="92"/>
      <c r="AY32" s="92"/>
      <c r="AZ32" s="92"/>
      <c r="BA32" s="92"/>
    </row>
    <row r="33" spans="1:53" s="58" customFormat="1" ht="11.25" customHeight="1" x14ac:dyDescent="0.2">
      <c r="A33" s="149"/>
      <c r="B33" s="59" t="s">
        <v>134</v>
      </c>
      <c r="C33" s="61"/>
      <c r="D33" s="54"/>
      <c r="E33" s="600"/>
      <c r="F33" s="322">
        <f>+IF(E15=0, ,E33/E15)</f>
        <v>0</v>
      </c>
      <c r="G33" s="198">
        <f>+'Fee Summary'!$P$13</f>
        <v>0</v>
      </c>
      <c r="H33" s="62">
        <f>+E33*G33</f>
        <v>0</v>
      </c>
      <c r="L33" s="92"/>
      <c r="M33" s="92"/>
      <c r="N33" s="92"/>
      <c r="O33" s="254"/>
      <c r="P33" s="254"/>
      <c r="Q33" s="254"/>
      <c r="R33" s="254"/>
      <c r="S33" s="254"/>
      <c r="T33" s="254"/>
      <c r="U33" s="254"/>
      <c r="V33" s="270">
        <f>+SUM(V29:V32)</f>
        <v>0</v>
      </c>
      <c r="W33" s="55" t="s">
        <v>842</v>
      </c>
      <c r="X33" s="92"/>
      <c r="Y33" s="92"/>
      <c r="Z33" s="252"/>
      <c r="AA33" s="252"/>
      <c r="AB33" s="252"/>
      <c r="AC33" s="252"/>
      <c r="AD33" s="252"/>
      <c r="AE33" s="252"/>
      <c r="AF33" s="252"/>
      <c r="AG33" s="253">
        <f>CEILING(SUM(Z33:AF33),0.25)</f>
        <v>0</v>
      </c>
      <c r="AH33" s="92"/>
      <c r="AI33" s="92"/>
      <c r="AJ33" s="92"/>
      <c r="AK33" s="92"/>
      <c r="AL33" s="92"/>
      <c r="AM33" s="92"/>
      <c r="AN33" s="92"/>
      <c r="AO33" s="92"/>
      <c r="AP33" s="92"/>
      <c r="AQ33" s="92"/>
      <c r="AR33" s="92"/>
      <c r="AS33" s="92"/>
      <c r="AT33" s="92"/>
      <c r="AU33" s="92"/>
      <c r="AV33" s="92"/>
      <c r="AW33" s="92"/>
      <c r="AX33" s="92"/>
      <c r="AY33" s="92"/>
      <c r="AZ33" s="92"/>
      <c r="BA33" s="92"/>
    </row>
    <row r="34" spans="1:53" s="58" customFormat="1" ht="11.25" customHeight="1" x14ac:dyDescent="0.2">
      <c r="A34" s="148"/>
      <c r="B34" s="55"/>
      <c r="C34" s="48"/>
      <c r="D34" s="61" t="s">
        <v>46</v>
      </c>
      <c r="E34" s="601">
        <f>+SUM(E31:E33)</f>
        <v>0</v>
      </c>
      <c r="F34" s="323"/>
      <c r="G34" s="323"/>
      <c r="H34" s="167">
        <f>+SUM(H31:H33)</f>
        <v>0</v>
      </c>
      <c r="L34" s="15" t="s">
        <v>77</v>
      </c>
      <c r="M34" s="92"/>
      <c r="N34" s="92"/>
      <c r="O34" s="254"/>
      <c r="P34" s="254"/>
      <c r="Q34" s="254"/>
      <c r="R34" s="254"/>
      <c r="S34" s="254"/>
      <c r="T34" s="254"/>
      <c r="U34" s="254"/>
      <c r="V34" s="254"/>
      <c r="W34" s="55" t="s">
        <v>1000</v>
      </c>
      <c r="X34" s="92"/>
      <c r="Y34" s="92"/>
      <c r="Z34" s="252"/>
      <c r="AA34" s="252"/>
      <c r="AB34" s="252"/>
      <c r="AC34" s="252"/>
      <c r="AD34" s="252"/>
      <c r="AE34" s="252"/>
      <c r="AF34" s="252"/>
      <c r="AG34" s="253">
        <f>CEILING(SUM(Z34:AF34),0.25)</f>
        <v>0</v>
      </c>
      <c r="AH34" s="92"/>
      <c r="AI34" s="92"/>
      <c r="AJ34" s="92"/>
      <c r="AK34" s="92"/>
      <c r="AL34" s="92"/>
      <c r="AM34" s="92"/>
      <c r="AN34" s="92"/>
      <c r="AO34" s="92"/>
      <c r="AP34" s="92"/>
      <c r="AQ34" s="92"/>
      <c r="AR34" s="92"/>
      <c r="AS34" s="92"/>
      <c r="AT34" s="92"/>
      <c r="AU34" s="92"/>
      <c r="AV34" s="92"/>
      <c r="AW34" s="92"/>
      <c r="AX34" s="92"/>
      <c r="AY34" s="92"/>
      <c r="AZ34" s="92"/>
      <c r="BA34" s="92"/>
    </row>
    <row r="35" spans="1:53" s="58" customFormat="1" ht="11.25" customHeight="1" x14ac:dyDescent="0.2">
      <c r="D35" s="48"/>
      <c r="L35" s="55" t="s">
        <v>69</v>
      </c>
      <c r="M35" s="92"/>
      <c r="N35" s="92"/>
      <c r="O35" s="252"/>
      <c r="P35" s="252"/>
      <c r="Q35" s="252"/>
      <c r="R35" s="252"/>
      <c r="S35" s="252"/>
      <c r="T35" s="252"/>
      <c r="U35" s="252"/>
      <c r="V35" s="253">
        <f>CEILING(SUM(O35:U35),0.25)</f>
        <v>0</v>
      </c>
      <c r="W35" s="11" t="s">
        <v>1001</v>
      </c>
      <c r="X35" s="92"/>
      <c r="Y35" s="92"/>
      <c r="Z35" s="252"/>
      <c r="AA35" s="252"/>
      <c r="AB35" s="252"/>
      <c r="AC35" s="252"/>
      <c r="AD35" s="252"/>
      <c r="AE35" s="252"/>
      <c r="AF35" s="252"/>
      <c r="AG35" s="278">
        <f>CEILING(SUM(Z35:AF35),0.25)</f>
        <v>0</v>
      </c>
      <c r="AH35" s="92"/>
      <c r="AI35" s="92"/>
      <c r="AJ35" s="92"/>
      <c r="AK35" s="92"/>
      <c r="AL35" s="92"/>
      <c r="AM35" s="92"/>
      <c r="AN35" s="92"/>
      <c r="AO35" s="92"/>
      <c r="AP35" s="92"/>
      <c r="AQ35" s="92"/>
      <c r="AR35" s="92"/>
      <c r="AS35" s="92"/>
      <c r="AT35" s="92"/>
      <c r="AU35" s="92"/>
      <c r="AV35" s="92"/>
      <c r="AW35" s="92"/>
      <c r="AX35" s="92"/>
      <c r="AY35" s="92"/>
      <c r="AZ35" s="92"/>
      <c r="BA35" s="92"/>
    </row>
    <row r="36" spans="1:53" s="58" customFormat="1" ht="11.25" customHeight="1" x14ac:dyDescent="0.2">
      <c r="A36" s="75"/>
      <c r="B36" s="60"/>
      <c r="C36" s="48"/>
      <c r="D36" s="48"/>
      <c r="L36" s="55" t="s">
        <v>71</v>
      </c>
      <c r="M36" s="92"/>
      <c r="N36" s="92"/>
      <c r="O36" s="252"/>
      <c r="P36" s="252"/>
      <c r="Q36" s="252"/>
      <c r="R36" s="252"/>
      <c r="S36" s="252"/>
      <c r="T36" s="252"/>
      <c r="U36" s="252"/>
      <c r="V36" s="253">
        <f>CEILING(SUM(O36:U36),0.25)</f>
        <v>0</v>
      </c>
      <c r="W36" s="85"/>
      <c r="X36" s="92"/>
      <c r="Y36" s="92"/>
      <c r="Z36" s="254"/>
      <c r="AA36" s="254"/>
      <c r="AB36" s="254"/>
      <c r="AC36" s="254"/>
      <c r="AD36" s="254"/>
      <c r="AE36" s="254"/>
      <c r="AF36" s="254"/>
      <c r="AG36" s="270">
        <f>+SUM(AG31:AG35)</f>
        <v>0</v>
      </c>
      <c r="AH36" s="92"/>
      <c r="AI36" s="92"/>
      <c r="AJ36" s="92"/>
      <c r="AK36" s="92"/>
      <c r="AL36" s="92"/>
      <c r="AM36" s="92"/>
      <c r="AN36" s="92"/>
      <c r="AO36" s="92"/>
      <c r="AP36" s="92"/>
      <c r="AQ36" s="92"/>
      <c r="AR36" s="92"/>
      <c r="AS36" s="92"/>
      <c r="AT36" s="92"/>
      <c r="AU36" s="92"/>
      <c r="AV36" s="92"/>
      <c r="AW36" s="92"/>
      <c r="AX36" s="92"/>
      <c r="AY36" s="92"/>
      <c r="AZ36" s="92"/>
      <c r="BA36" s="92"/>
    </row>
    <row r="37" spans="1:53" s="58" customFormat="1" ht="11.25" customHeight="1" thickBot="1" x14ac:dyDescent="0.25">
      <c r="A37" s="48"/>
      <c r="B37" s="60"/>
      <c r="C37" s="48"/>
      <c r="D37" s="48"/>
      <c r="L37" s="55" t="s">
        <v>80</v>
      </c>
      <c r="M37" s="92"/>
      <c r="N37" s="92"/>
      <c r="O37" s="252"/>
      <c r="P37" s="252"/>
      <c r="Q37" s="252"/>
      <c r="R37" s="252"/>
      <c r="S37" s="252"/>
      <c r="T37" s="252"/>
      <c r="U37" s="252"/>
      <c r="V37" s="253">
        <f>CEILING(SUM(O37:U37),0.25)</f>
        <v>0</v>
      </c>
      <c r="W37" s="92"/>
      <c r="X37" s="92"/>
      <c r="Y37" s="92"/>
      <c r="Z37" s="275"/>
      <c r="AA37" s="275"/>
      <c r="AB37" s="275"/>
      <c r="AC37" s="275"/>
      <c r="AD37" s="275"/>
      <c r="AE37" s="275"/>
      <c r="AF37" s="275"/>
      <c r="AG37" s="276"/>
      <c r="AH37" s="92"/>
      <c r="AI37" s="92"/>
      <c r="AJ37" s="92"/>
      <c r="AK37" s="92"/>
      <c r="AL37" s="92"/>
      <c r="AM37" s="92"/>
      <c r="AN37" s="92"/>
      <c r="AO37" s="92"/>
      <c r="AP37" s="92"/>
      <c r="AQ37" s="92"/>
      <c r="AR37" s="92"/>
      <c r="AS37" s="92"/>
      <c r="AT37" s="92"/>
      <c r="AU37" s="92"/>
      <c r="AV37" s="92"/>
      <c r="AW37" s="92"/>
      <c r="AX37" s="92"/>
      <c r="AY37" s="92"/>
      <c r="AZ37" s="92"/>
      <c r="BA37" s="92"/>
    </row>
    <row r="38" spans="1:53" s="58" customFormat="1" ht="11.25" customHeight="1" thickTop="1" x14ac:dyDescent="0.2">
      <c r="A38" s="48"/>
      <c r="B38" s="60"/>
      <c r="C38" s="48"/>
      <c r="D38" s="141"/>
      <c r="E38" s="141"/>
      <c r="L38" s="55" t="s">
        <v>135</v>
      </c>
      <c r="M38" s="92"/>
      <c r="N38" s="92"/>
      <c r="O38" s="252"/>
      <c r="P38" s="252"/>
      <c r="Q38" s="252"/>
      <c r="R38" s="252"/>
      <c r="S38" s="252"/>
      <c r="T38" s="252"/>
      <c r="U38" s="252"/>
      <c r="V38" s="253">
        <f>CEILING(SUM(O38:U38),0.25)</f>
        <v>0</v>
      </c>
      <c r="W38" s="92"/>
      <c r="X38" s="92"/>
      <c r="Y38" s="47" t="s">
        <v>57</v>
      </c>
      <c r="Z38" s="469">
        <f t="shared" ref="Z38:AF38" si="3">(SUM(Z10:Z36))</f>
        <v>0</v>
      </c>
      <c r="AA38" s="469">
        <f t="shared" si="3"/>
        <v>0</v>
      </c>
      <c r="AB38" s="469">
        <f t="shared" si="3"/>
        <v>0</v>
      </c>
      <c r="AC38" s="469">
        <f t="shared" si="3"/>
        <v>0</v>
      </c>
      <c r="AD38" s="469">
        <f t="shared" si="3"/>
        <v>0</v>
      </c>
      <c r="AE38" s="469">
        <f t="shared" si="3"/>
        <v>0</v>
      </c>
      <c r="AF38" s="469">
        <f t="shared" si="3"/>
        <v>0</v>
      </c>
      <c r="AG38" s="469">
        <f>SUM(Z38:AF38)</f>
        <v>0</v>
      </c>
      <c r="AH38" s="92"/>
      <c r="AI38" s="92"/>
      <c r="AJ38" s="92"/>
      <c r="AK38" s="92"/>
      <c r="AL38" s="92"/>
      <c r="AM38" s="92"/>
      <c r="AN38" s="92"/>
      <c r="AO38" s="92"/>
      <c r="AP38" s="92"/>
      <c r="AQ38" s="92"/>
      <c r="AR38" s="92"/>
      <c r="AS38" s="92"/>
      <c r="AT38" s="92"/>
      <c r="AU38" s="92"/>
      <c r="AV38" s="92"/>
      <c r="AW38" s="92"/>
      <c r="AX38" s="92"/>
      <c r="AY38" s="92"/>
      <c r="AZ38" s="92"/>
      <c r="BA38" s="92"/>
    </row>
    <row r="39" spans="1:53" s="58" customFormat="1" ht="11.25" customHeight="1" thickBot="1" x14ac:dyDescent="0.25">
      <c r="L39" s="92"/>
      <c r="M39" s="92"/>
      <c r="N39" s="92"/>
      <c r="O39" s="254"/>
      <c r="P39" s="254"/>
      <c r="Q39" s="254"/>
      <c r="R39" s="254"/>
      <c r="S39" s="254"/>
      <c r="T39" s="254"/>
      <c r="U39" s="254"/>
      <c r="V39" s="270">
        <f>+SUM(V35:V38)</f>
        <v>0</v>
      </c>
      <c r="W39" s="92"/>
      <c r="X39" s="92"/>
      <c r="Y39" s="92"/>
      <c r="Z39" s="273"/>
      <c r="AA39" s="273"/>
      <c r="AB39" s="273"/>
      <c r="AC39" s="273"/>
      <c r="AD39" s="273"/>
      <c r="AE39" s="273"/>
      <c r="AF39" s="273"/>
      <c r="AG39" s="254"/>
      <c r="AH39" s="92"/>
      <c r="AI39" s="92"/>
      <c r="AJ39" s="92"/>
      <c r="AK39" s="92"/>
      <c r="AL39" s="92"/>
      <c r="AM39" s="92"/>
      <c r="AN39" s="92"/>
      <c r="AO39" s="92"/>
      <c r="AP39" s="92"/>
      <c r="AQ39" s="92"/>
      <c r="AR39" s="92"/>
      <c r="AS39" s="92"/>
      <c r="AT39" s="92"/>
      <c r="AU39" s="92"/>
      <c r="AV39" s="92"/>
      <c r="AW39" s="92"/>
      <c r="AX39" s="92"/>
      <c r="AY39" s="92"/>
      <c r="AZ39" s="92"/>
      <c r="BA39" s="92"/>
    </row>
    <row r="40" spans="1:53" s="58" customFormat="1" ht="11.25" customHeight="1" thickTop="1" x14ac:dyDescent="0.2">
      <c r="L40" s="15" t="s">
        <v>993</v>
      </c>
      <c r="M40" s="92"/>
      <c r="N40" s="92"/>
      <c r="O40" s="254"/>
      <c r="P40" s="254"/>
      <c r="Q40" s="254"/>
      <c r="R40" s="254"/>
      <c r="S40" s="254"/>
      <c r="T40" s="254"/>
      <c r="U40" s="254"/>
      <c r="V40" s="254"/>
      <c r="W40" s="92"/>
      <c r="X40" s="92"/>
      <c r="Y40" s="47" t="s">
        <v>46</v>
      </c>
      <c r="Z40" s="195">
        <f t="shared" ref="Z40:AF40" si="4">CEILING(Z38+O58,0.25)</f>
        <v>0</v>
      </c>
      <c r="AA40" s="195">
        <f t="shared" si="4"/>
        <v>0</v>
      </c>
      <c r="AB40" s="195">
        <f t="shared" si="4"/>
        <v>0</v>
      </c>
      <c r="AC40" s="195">
        <f t="shared" si="4"/>
        <v>0</v>
      </c>
      <c r="AD40" s="195">
        <f t="shared" si="4"/>
        <v>0</v>
      </c>
      <c r="AE40" s="195">
        <f t="shared" si="4"/>
        <v>0</v>
      </c>
      <c r="AF40" s="195">
        <f t="shared" si="4"/>
        <v>0</v>
      </c>
      <c r="AG40" s="124">
        <f>SUM(Z40:AF40)</f>
        <v>0</v>
      </c>
      <c r="AH40" s="92"/>
      <c r="AI40" s="92"/>
      <c r="AJ40" s="92"/>
      <c r="AK40" s="92"/>
      <c r="AL40" s="92"/>
      <c r="AM40" s="92"/>
      <c r="AN40" s="92"/>
      <c r="AO40" s="92"/>
      <c r="AP40" s="92"/>
      <c r="AQ40" s="92"/>
      <c r="AR40" s="92"/>
      <c r="AS40" s="92"/>
      <c r="AT40" s="92"/>
      <c r="AU40" s="92"/>
      <c r="AV40" s="92"/>
      <c r="AW40" s="92"/>
      <c r="AX40" s="92"/>
      <c r="AY40" s="92"/>
      <c r="AZ40" s="92"/>
      <c r="BA40" s="92"/>
    </row>
    <row r="41" spans="1:53" s="58" customFormat="1" ht="11.25" customHeight="1" x14ac:dyDescent="0.2">
      <c r="L41" s="55" t="s">
        <v>994</v>
      </c>
      <c r="M41" s="92"/>
      <c r="N41" s="92"/>
      <c r="O41" s="252"/>
      <c r="P41" s="252"/>
      <c r="Q41" s="252"/>
      <c r="R41" s="252"/>
      <c r="S41" s="252"/>
      <c r="T41" s="252"/>
      <c r="U41" s="252"/>
      <c r="V41" s="253">
        <f>CEILING(SUM(O41:U41),0.25)</f>
        <v>0</v>
      </c>
      <c r="Z41" s="702">
        <f>IF($AG$40=0,0,Z40/$AG$40)</f>
        <v>0</v>
      </c>
      <c r="AA41" s="702">
        <f t="shared" ref="AA41:AF41" si="5">IF($AG$40=0,0,AA40/$AG$40)</f>
        <v>0</v>
      </c>
      <c r="AB41" s="702">
        <f t="shared" si="5"/>
        <v>0</v>
      </c>
      <c r="AC41" s="702">
        <f t="shared" si="5"/>
        <v>0</v>
      </c>
      <c r="AD41" s="702">
        <f t="shared" si="5"/>
        <v>0</v>
      </c>
      <c r="AE41" s="702">
        <f t="shared" si="5"/>
        <v>0</v>
      </c>
      <c r="AF41" s="702">
        <f t="shared" si="5"/>
        <v>0</v>
      </c>
      <c r="AG41" s="705">
        <f>SUM(Z41:AF41)</f>
        <v>0</v>
      </c>
      <c r="AH41" s="92"/>
      <c r="AI41" s="92"/>
      <c r="AJ41" s="92"/>
      <c r="AK41" s="92"/>
      <c r="AL41" s="92"/>
      <c r="AM41" s="92"/>
      <c r="AN41" s="92"/>
      <c r="AO41" s="92"/>
      <c r="AP41" s="92"/>
      <c r="AQ41" s="92"/>
      <c r="AR41" s="92"/>
      <c r="AS41" s="92"/>
      <c r="AT41" s="92"/>
      <c r="AU41" s="92"/>
      <c r="AV41" s="92"/>
      <c r="AW41" s="92"/>
      <c r="AX41" s="92"/>
      <c r="AY41" s="92"/>
      <c r="AZ41" s="92"/>
      <c r="BA41" s="92"/>
    </row>
    <row r="42" spans="1:53" s="58" customFormat="1" ht="11.25" customHeight="1" x14ac:dyDescent="0.2">
      <c r="L42" s="55" t="s">
        <v>995</v>
      </c>
      <c r="M42" s="92"/>
      <c r="N42" s="92"/>
      <c r="O42" s="252"/>
      <c r="P42" s="252"/>
      <c r="Q42" s="252"/>
      <c r="R42" s="252"/>
      <c r="S42" s="252"/>
      <c r="T42" s="252"/>
      <c r="U42" s="252"/>
      <c r="V42" s="253">
        <f>CEILING(SUM(O42:U42),0.25)</f>
        <v>0</v>
      </c>
      <c r="AH42" s="92"/>
      <c r="AI42" s="92"/>
      <c r="AJ42" s="92"/>
      <c r="AK42" s="92"/>
      <c r="AL42" s="92"/>
      <c r="AM42" s="92"/>
      <c r="AN42" s="92"/>
      <c r="AO42" s="92"/>
      <c r="AP42" s="92"/>
      <c r="AQ42" s="92"/>
      <c r="AR42" s="92"/>
      <c r="AS42" s="92"/>
      <c r="AT42" s="92"/>
      <c r="AU42" s="92"/>
      <c r="AV42" s="92"/>
      <c r="AW42" s="92"/>
      <c r="AX42" s="92"/>
      <c r="AY42" s="92"/>
      <c r="AZ42" s="92"/>
      <c r="BA42" s="92"/>
    </row>
    <row r="43" spans="1:53" s="58" customFormat="1" ht="11.25" customHeight="1" x14ac:dyDescent="0.2">
      <c r="L43" s="55" t="s">
        <v>996</v>
      </c>
      <c r="M43" s="92"/>
      <c r="N43" s="92"/>
      <c r="O43" s="252"/>
      <c r="P43" s="252"/>
      <c r="Q43" s="252"/>
      <c r="R43" s="252"/>
      <c r="S43" s="252"/>
      <c r="T43" s="252"/>
      <c r="U43" s="252"/>
      <c r="V43" s="253">
        <f>CEILING(SUM(O43:U43),0.25)</f>
        <v>0</v>
      </c>
      <c r="AH43" s="92"/>
      <c r="AI43" s="92"/>
      <c r="AJ43" s="92"/>
      <c r="AK43" s="92"/>
      <c r="AL43" s="92"/>
      <c r="AM43" s="92"/>
      <c r="AN43" s="92"/>
      <c r="AO43" s="92"/>
      <c r="AP43" s="92"/>
      <c r="AQ43" s="92"/>
      <c r="AR43" s="92"/>
      <c r="AS43" s="92"/>
      <c r="AT43" s="92"/>
      <c r="AU43" s="92"/>
      <c r="AV43" s="92"/>
      <c r="AW43" s="92"/>
      <c r="AX43" s="92"/>
      <c r="AY43" s="92"/>
      <c r="AZ43" s="92"/>
      <c r="BA43" s="92"/>
    </row>
    <row r="44" spans="1:53" s="58" customFormat="1" ht="11.25" customHeight="1" x14ac:dyDescent="0.2">
      <c r="L44" s="55" t="s">
        <v>135</v>
      </c>
      <c r="M44" s="92"/>
      <c r="N44" s="92"/>
      <c r="O44" s="252"/>
      <c r="P44" s="252"/>
      <c r="Q44" s="252"/>
      <c r="R44" s="252"/>
      <c r="S44" s="252"/>
      <c r="T44" s="252"/>
      <c r="U44" s="252"/>
      <c r="V44" s="253">
        <f>CEILING(SUM(O44:U44),0.25)</f>
        <v>0</v>
      </c>
      <c r="AH44" s="92"/>
      <c r="AI44" s="92"/>
      <c r="AJ44" s="92"/>
      <c r="AK44" s="92"/>
      <c r="AL44" s="92"/>
      <c r="AM44" s="92"/>
      <c r="AN44" s="92"/>
      <c r="AO44" s="92"/>
      <c r="AP44" s="92"/>
      <c r="AQ44" s="92"/>
      <c r="AR44" s="92"/>
      <c r="AS44" s="92"/>
      <c r="AT44" s="92"/>
      <c r="AU44" s="92"/>
      <c r="AV44" s="92"/>
      <c r="AW44" s="92"/>
      <c r="AX44" s="92"/>
      <c r="AY44" s="92"/>
      <c r="AZ44" s="92"/>
      <c r="BA44" s="92"/>
    </row>
    <row r="45" spans="1:53" s="58" customFormat="1" ht="11.25" customHeight="1" x14ac:dyDescent="0.2">
      <c r="L45" s="92"/>
      <c r="M45" s="92"/>
      <c r="N45" s="92"/>
      <c r="O45" s="254"/>
      <c r="P45" s="254"/>
      <c r="Q45" s="254"/>
      <c r="R45" s="254"/>
      <c r="S45" s="254"/>
      <c r="T45" s="254"/>
      <c r="U45" s="254"/>
      <c r="V45" s="270">
        <f>+SUM(V41:V44)</f>
        <v>0</v>
      </c>
      <c r="AH45" s="92"/>
      <c r="AI45" s="92"/>
      <c r="AJ45" s="92"/>
      <c r="AK45" s="92"/>
      <c r="AL45" s="92"/>
      <c r="AM45" s="92"/>
      <c r="AN45" s="92"/>
      <c r="AO45" s="92"/>
      <c r="AP45" s="92"/>
      <c r="AQ45" s="92"/>
      <c r="AR45" s="92"/>
      <c r="AS45" s="92"/>
      <c r="AT45" s="92"/>
      <c r="AU45" s="92"/>
      <c r="AV45" s="92"/>
      <c r="AW45" s="92"/>
      <c r="AX45" s="92"/>
      <c r="AY45" s="92"/>
      <c r="AZ45" s="92"/>
      <c r="BA45" s="92"/>
    </row>
    <row r="46" spans="1:53" s="58" customFormat="1" ht="11.25" customHeight="1" x14ac:dyDescent="0.2">
      <c r="L46" s="15" t="s">
        <v>78</v>
      </c>
      <c r="M46" s="92"/>
      <c r="N46" s="92"/>
      <c r="O46" s="254"/>
      <c r="P46" s="254"/>
      <c r="Q46" s="254"/>
      <c r="R46" s="254"/>
      <c r="S46" s="254"/>
      <c r="T46" s="254"/>
      <c r="U46" s="254"/>
      <c r="V46" s="254"/>
      <c r="AH46" s="92"/>
      <c r="AI46" s="92"/>
      <c r="AJ46" s="92"/>
      <c r="AK46" s="92"/>
      <c r="AL46" s="92"/>
      <c r="AM46" s="92"/>
      <c r="AN46" s="92"/>
      <c r="AO46" s="92"/>
      <c r="AP46" s="92"/>
      <c r="AQ46" s="92"/>
      <c r="AR46" s="92"/>
      <c r="AS46" s="92"/>
      <c r="AT46" s="92"/>
      <c r="AU46" s="92"/>
      <c r="AV46" s="92"/>
      <c r="AW46" s="92"/>
      <c r="AX46" s="92"/>
      <c r="AY46" s="92"/>
      <c r="AZ46" s="92"/>
      <c r="BA46" s="92"/>
    </row>
    <row r="47" spans="1:53" s="58" customFormat="1" ht="11.25" customHeight="1" x14ac:dyDescent="0.2">
      <c r="L47" s="55" t="s">
        <v>289</v>
      </c>
      <c r="M47" s="92"/>
      <c r="N47" s="92"/>
      <c r="O47" s="252"/>
      <c r="P47" s="252"/>
      <c r="Q47" s="252"/>
      <c r="R47" s="252"/>
      <c r="S47" s="252"/>
      <c r="T47" s="252"/>
      <c r="U47" s="252"/>
      <c r="V47" s="253">
        <f>CEILING(SUM(O47:U47),0.25)</f>
        <v>0</v>
      </c>
      <c r="AH47" s="92"/>
      <c r="AI47" s="92"/>
      <c r="AJ47" s="92"/>
      <c r="AK47" s="92"/>
      <c r="AL47" s="92"/>
      <c r="AM47" s="92"/>
      <c r="AN47" s="92"/>
      <c r="AO47" s="92"/>
      <c r="AP47" s="92"/>
      <c r="AQ47" s="92"/>
      <c r="AR47" s="92"/>
      <c r="AS47" s="92"/>
      <c r="AT47" s="92"/>
      <c r="AU47" s="92"/>
      <c r="AV47" s="92"/>
      <c r="AW47" s="92"/>
      <c r="AX47" s="92"/>
      <c r="AY47" s="92"/>
      <c r="AZ47" s="92"/>
      <c r="BA47" s="92"/>
    </row>
    <row r="48" spans="1:53" s="58" customFormat="1" ht="11.25" customHeight="1" x14ac:dyDescent="0.2">
      <c r="L48" s="55" t="s">
        <v>290</v>
      </c>
      <c r="M48" s="92"/>
      <c r="N48" s="92"/>
      <c r="O48" s="252"/>
      <c r="P48" s="252"/>
      <c r="Q48" s="252"/>
      <c r="R48" s="252"/>
      <c r="S48" s="252"/>
      <c r="T48" s="252"/>
      <c r="U48" s="252"/>
      <c r="V48" s="253">
        <f>CEILING(SUM(O48:U48),0.25)</f>
        <v>0</v>
      </c>
      <c r="AH48" s="92"/>
      <c r="AI48" s="92"/>
      <c r="AJ48" s="92"/>
      <c r="AK48" s="92"/>
      <c r="AL48" s="92"/>
      <c r="AM48" s="92"/>
      <c r="AN48" s="92"/>
      <c r="AO48" s="92"/>
      <c r="AP48" s="92"/>
      <c r="AQ48" s="92"/>
      <c r="AR48" s="92"/>
      <c r="AS48" s="92"/>
      <c r="AT48" s="92"/>
      <c r="AU48" s="92"/>
      <c r="AV48" s="92"/>
      <c r="AW48" s="92"/>
      <c r="AX48" s="92"/>
      <c r="AY48" s="92"/>
      <c r="AZ48" s="92"/>
      <c r="BA48" s="92"/>
    </row>
    <row r="49" spans="12:53" s="58" customFormat="1" ht="11.25" customHeight="1" x14ac:dyDescent="0.2">
      <c r="L49" s="55" t="s">
        <v>291</v>
      </c>
      <c r="M49" s="92"/>
      <c r="N49" s="92"/>
      <c r="O49" s="252"/>
      <c r="P49" s="252"/>
      <c r="Q49" s="252"/>
      <c r="R49" s="252"/>
      <c r="S49" s="252"/>
      <c r="T49" s="252"/>
      <c r="U49" s="252"/>
      <c r="V49" s="253">
        <f>CEILING(SUM(O49:U49),0.25)</f>
        <v>0</v>
      </c>
      <c r="AH49" s="92"/>
      <c r="AI49" s="92"/>
      <c r="AJ49" s="92"/>
      <c r="AK49" s="92"/>
      <c r="AL49" s="92"/>
      <c r="AM49" s="92"/>
      <c r="AN49" s="92"/>
      <c r="AO49" s="92"/>
      <c r="AP49" s="92"/>
      <c r="AQ49" s="92"/>
      <c r="AR49" s="92"/>
      <c r="AS49" s="92"/>
      <c r="AT49" s="92"/>
      <c r="AU49" s="92"/>
      <c r="AV49" s="92"/>
      <c r="AW49" s="92"/>
      <c r="AX49" s="92"/>
      <c r="AY49" s="92"/>
      <c r="AZ49" s="92"/>
      <c r="BA49" s="92"/>
    </row>
    <row r="50" spans="12:53" s="58" customFormat="1" ht="11.25" customHeight="1" x14ac:dyDescent="0.2">
      <c r="L50" s="55" t="s">
        <v>135</v>
      </c>
      <c r="M50" s="92"/>
      <c r="N50" s="92"/>
      <c r="O50" s="252"/>
      <c r="P50" s="252"/>
      <c r="Q50" s="252"/>
      <c r="R50" s="252"/>
      <c r="S50" s="252"/>
      <c r="T50" s="252"/>
      <c r="U50" s="252"/>
      <c r="V50" s="253">
        <f>CEILING(SUM(O50:U50),0.25)</f>
        <v>0</v>
      </c>
      <c r="AH50" s="92"/>
      <c r="AI50" s="92"/>
      <c r="AJ50" s="92"/>
      <c r="AK50" s="92"/>
      <c r="AL50" s="92"/>
      <c r="AM50" s="92"/>
      <c r="AN50" s="92"/>
      <c r="AO50" s="92"/>
      <c r="AP50" s="92"/>
      <c r="AQ50" s="92"/>
      <c r="AR50" s="92"/>
      <c r="AS50" s="92"/>
      <c r="AT50" s="92"/>
      <c r="AU50" s="92"/>
      <c r="AV50" s="92"/>
      <c r="AW50" s="92"/>
      <c r="AX50" s="92"/>
      <c r="AY50" s="92"/>
      <c r="AZ50" s="92"/>
      <c r="BA50" s="92"/>
    </row>
    <row r="51" spans="12:53" s="58" customFormat="1" ht="11.25" customHeight="1" x14ac:dyDescent="0.2">
      <c r="O51" s="254"/>
      <c r="P51" s="254"/>
      <c r="Q51" s="254"/>
      <c r="R51" s="254"/>
      <c r="S51" s="254"/>
      <c r="T51" s="254"/>
      <c r="U51" s="254"/>
      <c r="V51" s="270">
        <f>+SUM(V47:V50)</f>
        <v>0</v>
      </c>
      <c r="AH51" s="92"/>
      <c r="AI51" s="92"/>
      <c r="AJ51" s="92"/>
      <c r="AK51" s="92"/>
      <c r="AL51" s="92"/>
      <c r="AM51" s="92"/>
      <c r="AN51" s="92"/>
      <c r="AO51" s="92"/>
      <c r="AP51" s="92"/>
      <c r="AQ51" s="92"/>
      <c r="AR51" s="92"/>
      <c r="AS51" s="92"/>
      <c r="AT51" s="92"/>
      <c r="AU51" s="92"/>
      <c r="AV51" s="92"/>
      <c r="AW51" s="92"/>
      <c r="AX51" s="92"/>
      <c r="AY51" s="92"/>
      <c r="AZ51" s="92"/>
      <c r="BA51" s="92"/>
    </row>
    <row r="52" spans="12:53" s="58" customFormat="1" ht="11.25" customHeight="1" x14ac:dyDescent="0.2">
      <c r="L52" s="15" t="s">
        <v>997</v>
      </c>
      <c r="M52" s="92"/>
      <c r="N52" s="92"/>
      <c r="O52" s="254"/>
      <c r="P52" s="254"/>
      <c r="Q52" s="254"/>
      <c r="R52" s="254"/>
      <c r="S52" s="254"/>
      <c r="T52" s="254"/>
      <c r="U52" s="254"/>
      <c r="V52" s="254"/>
      <c r="AH52" s="92"/>
      <c r="AI52" s="92"/>
      <c r="AJ52" s="92"/>
      <c r="AK52" s="92"/>
      <c r="AL52" s="92"/>
      <c r="AM52" s="92"/>
      <c r="AN52" s="92"/>
      <c r="AO52" s="92"/>
      <c r="AP52" s="92"/>
      <c r="AQ52" s="92"/>
      <c r="AR52" s="92"/>
      <c r="AS52" s="92"/>
      <c r="AT52" s="92"/>
      <c r="AU52" s="92"/>
      <c r="AV52" s="92"/>
      <c r="AW52" s="92"/>
      <c r="AX52" s="92"/>
      <c r="AY52" s="92"/>
      <c r="AZ52" s="92"/>
      <c r="BA52" s="92"/>
    </row>
    <row r="53" spans="12:53" s="58" customFormat="1" ht="11.25" customHeight="1" x14ac:dyDescent="0.2">
      <c r="L53" s="55" t="s">
        <v>164</v>
      </c>
      <c r="M53" s="92"/>
      <c r="N53" s="92"/>
      <c r="O53" s="252"/>
      <c r="P53" s="252"/>
      <c r="Q53" s="252"/>
      <c r="R53" s="252"/>
      <c r="S53" s="252"/>
      <c r="T53" s="252"/>
      <c r="U53" s="252"/>
      <c r="V53" s="253">
        <f>CEILING(SUM(O53:U53),0.25)</f>
        <v>0</v>
      </c>
      <c r="AH53" s="92"/>
      <c r="AI53" s="92"/>
      <c r="AJ53" s="92"/>
      <c r="AK53" s="92"/>
      <c r="AL53" s="92"/>
      <c r="AM53" s="92"/>
      <c r="AN53" s="92"/>
      <c r="AO53" s="92"/>
      <c r="AP53" s="92"/>
      <c r="AQ53" s="92"/>
      <c r="AR53" s="92"/>
      <c r="AS53" s="92"/>
      <c r="AT53" s="92"/>
      <c r="AU53" s="92"/>
      <c r="AV53" s="92"/>
      <c r="AW53" s="92"/>
      <c r="AX53" s="92"/>
      <c r="AY53" s="92"/>
      <c r="AZ53" s="92"/>
      <c r="BA53" s="92"/>
    </row>
    <row r="54" spans="12:53" s="58" customFormat="1" ht="11.25" customHeight="1" x14ac:dyDescent="0.2">
      <c r="L54" s="55" t="s">
        <v>187</v>
      </c>
      <c r="M54" s="92"/>
      <c r="N54" s="92"/>
      <c r="O54" s="252"/>
      <c r="P54" s="252"/>
      <c r="Q54" s="252"/>
      <c r="R54" s="252"/>
      <c r="S54" s="252"/>
      <c r="T54" s="252"/>
      <c r="U54" s="252"/>
      <c r="V54" s="253">
        <f>CEILING(SUM(O54:U54),0.25)</f>
        <v>0</v>
      </c>
      <c r="AH54" s="92"/>
      <c r="AI54" s="92"/>
      <c r="AJ54" s="92"/>
      <c r="AK54" s="92"/>
      <c r="AL54" s="92"/>
      <c r="AM54" s="92"/>
      <c r="AN54" s="92"/>
      <c r="AO54" s="92"/>
      <c r="AP54" s="92"/>
      <c r="AQ54" s="92"/>
      <c r="AR54" s="92"/>
      <c r="AS54" s="92"/>
      <c r="AT54" s="92"/>
      <c r="AU54" s="92"/>
      <c r="AV54" s="92"/>
      <c r="AW54" s="92"/>
      <c r="AX54" s="92"/>
      <c r="AY54" s="92"/>
      <c r="AZ54" s="92"/>
      <c r="BA54" s="92"/>
    </row>
    <row r="55" spans="12:53" s="58" customFormat="1" ht="11.25" customHeight="1" x14ac:dyDescent="0.2">
      <c r="L55" s="55" t="s">
        <v>282</v>
      </c>
      <c r="M55" s="92"/>
      <c r="N55" s="92"/>
      <c r="O55" s="252"/>
      <c r="P55" s="252"/>
      <c r="Q55" s="252"/>
      <c r="R55" s="252"/>
      <c r="S55" s="252"/>
      <c r="T55" s="252"/>
      <c r="U55" s="252"/>
      <c r="V55" s="253">
        <f>CEILING(SUM(O55:U55),0.25)</f>
        <v>0</v>
      </c>
      <c r="W55" s="48"/>
      <c r="X55" s="48"/>
      <c r="Y55" s="48"/>
      <c r="Z55" s="48"/>
      <c r="AA55" s="48"/>
      <c r="AB55" s="48"/>
      <c r="AC55" s="48"/>
      <c r="AD55" s="48"/>
      <c r="AE55" s="48"/>
      <c r="AF55" s="48"/>
      <c r="AG55" s="48"/>
      <c r="AH55" s="92"/>
      <c r="AI55" s="92"/>
      <c r="AJ55" s="92"/>
      <c r="AK55" s="92"/>
      <c r="AL55" s="92"/>
      <c r="AM55" s="92"/>
      <c r="AN55" s="92"/>
      <c r="AO55" s="92"/>
      <c r="AP55" s="92"/>
      <c r="AQ55" s="92"/>
      <c r="AR55" s="92"/>
      <c r="AS55" s="92"/>
      <c r="AT55" s="92"/>
      <c r="AU55" s="92"/>
      <c r="AV55" s="92"/>
      <c r="AW55" s="92"/>
      <c r="AX55" s="92"/>
      <c r="AY55" s="92"/>
      <c r="AZ55" s="92"/>
      <c r="BA55" s="92"/>
    </row>
    <row r="56" spans="12:53" s="58" customFormat="1" ht="11.25" customHeight="1" x14ac:dyDescent="0.2">
      <c r="L56" s="92"/>
      <c r="M56" s="92"/>
      <c r="N56" s="92"/>
      <c r="O56" s="273" t="s">
        <v>245</v>
      </c>
      <c r="P56" s="273" t="s">
        <v>42</v>
      </c>
      <c r="Q56" s="273" t="s">
        <v>245</v>
      </c>
      <c r="R56" s="273" t="s">
        <v>245</v>
      </c>
      <c r="S56" s="273" t="s">
        <v>245</v>
      </c>
      <c r="T56" s="273" t="s">
        <v>245</v>
      </c>
      <c r="U56" s="273" t="s">
        <v>245</v>
      </c>
      <c r="V56" s="270">
        <f>+SUM(V53:V55)</f>
        <v>0</v>
      </c>
      <c r="W56" s="48"/>
      <c r="X56" s="48"/>
      <c r="Y56" s="48"/>
      <c r="Z56" s="48"/>
      <c r="AA56" s="48"/>
      <c r="AB56" s="48"/>
      <c r="AC56" s="48"/>
      <c r="AD56" s="48"/>
      <c r="AE56" s="48"/>
      <c r="AF56" s="48"/>
      <c r="AG56" s="48"/>
      <c r="AH56" s="92"/>
      <c r="AI56" s="92"/>
      <c r="AJ56" s="92"/>
      <c r="AK56" s="92"/>
      <c r="AL56" s="92"/>
      <c r="AM56" s="92"/>
      <c r="AN56" s="92"/>
      <c r="AO56" s="92"/>
      <c r="AP56" s="92"/>
      <c r="AQ56" s="92"/>
      <c r="AR56" s="92"/>
      <c r="AS56" s="92"/>
      <c r="AT56" s="92"/>
      <c r="AU56" s="92"/>
      <c r="AV56" s="92"/>
      <c r="AW56" s="92"/>
      <c r="AX56" s="92"/>
      <c r="AY56" s="92"/>
      <c r="AZ56" s="92"/>
      <c r="BA56" s="92"/>
    </row>
    <row r="57" spans="12:53" s="58" customFormat="1" ht="11.25" customHeight="1" thickBot="1" x14ac:dyDescent="0.25">
      <c r="L57" s="92"/>
      <c r="M57" s="92"/>
      <c r="N57" s="92"/>
      <c r="O57" s="277"/>
      <c r="P57" s="277"/>
      <c r="Q57" s="277"/>
      <c r="R57" s="277"/>
      <c r="S57" s="277"/>
      <c r="T57" s="277"/>
      <c r="U57" s="277"/>
      <c r="V57" s="254" t="s">
        <v>245</v>
      </c>
      <c r="W57" s="48"/>
      <c r="X57" s="48"/>
      <c r="Y57" s="48"/>
      <c r="Z57" s="48"/>
      <c r="AA57" s="48"/>
      <c r="AB57" s="48"/>
      <c r="AC57" s="48"/>
      <c r="AD57" s="48"/>
      <c r="AE57" s="48"/>
      <c r="AF57" s="48"/>
      <c r="AG57" s="48"/>
      <c r="AH57" s="92"/>
      <c r="AI57" s="92"/>
      <c r="AJ57" s="92"/>
      <c r="AK57" s="92"/>
      <c r="AL57" s="92"/>
      <c r="AM57" s="92"/>
      <c r="AN57" s="92"/>
      <c r="AO57" s="92"/>
      <c r="AP57" s="92"/>
      <c r="AQ57" s="92"/>
      <c r="AR57" s="92"/>
      <c r="AS57" s="92"/>
      <c r="AT57" s="92"/>
      <c r="AU57" s="92"/>
      <c r="AV57" s="92"/>
      <c r="AW57" s="92"/>
      <c r="AX57" s="92"/>
      <c r="AY57" s="92"/>
      <c r="AZ57" s="92"/>
      <c r="BA57" s="92"/>
    </row>
    <row r="58" spans="12:53" s="58" customFormat="1" ht="11.25" customHeight="1" thickTop="1" x14ac:dyDescent="0.2">
      <c r="L58" s="92"/>
      <c r="M58" s="92"/>
      <c r="N58" s="47" t="s">
        <v>57</v>
      </c>
      <c r="O58" s="469">
        <f t="shared" ref="O58:U58" si="6">CEILING((SUM(O10:O55)),0.25)</f>
        <v>0</v>
      </c>
      <c r="P58" s="469">
        <f t="shared" si="6"/>
        <v>0</v>
      </c>
      <c r="Q58" s="469">
        <f t="shared" si="6"/>
        <v>0</v>
      </c>
      <c r="R58" s="469">
        <f t="shared" si="6"/>
        <v>0</v>
      </c>
      <c r="S58" s="469">
        <f t="shared" si="6"/>
        <v>0</v>
      </c>
      <c r="T58" s="469">
        <f t="shared" si="6"/>
        <v>0</v>
      </c>
      <c r="U58" s="469">
        <f t="shared" si="6"/>
        <v>0</v>
      </c>
      <c r="V58" s="469">
        <f>SUM(O58:U58)</f>
        <v>0</v>
      </c>
      <c r="W58" s="48"/>
      <c r="X58" s="48"/>
      <c r="Y58" s="48"/>
      <c r="Z58" s="48"/>
      <c r="AA58" s="48"/>
      <c r="AB58" s="48"/>
      <c r="AC58" s="48"/>
      <c r="AD58" s="48"/>
      <c r="AE58" s="48"/>
      <c r="AF58" s="48"/>
      <c r="AG58" s="48"/>
      <c r="AH58" s="92"/>
      <c r="AI58" s="92"/>
      <c r="AJ58" s="92"/>
      <c r="AK58" s="92"/>
      <c r="AL58" s="92"/>
      <c r="AM58" s="92"/>
      <c r="AN58" s="92"/>
      <c r="AO58" s="92"/>
      <c r="AP58" s="92"/>
      <c r="AQ58" s="92"/>
      <c r="AR58" s="92"/>
      <c r="AS58" s="92"/>
      <c r="AT58" s="92"/>
      <c r="AU58" s="92"/>
      <c r="AV58" s="92"/>
      <c r="AW58" s="92"/>
      <c r="AX58" s="92"/>
      <c r="AY58" s="92"/>
      <c r="AZ58" s="92"/>
      <c r="BA58" s="92"/>
    </row>
    <row r="59" spans="12:53" s="58" customFormat="1" ht="11.25" customHeight="1" x14ac:dyDescent="0.2">
      <c r="W59" s="48"/>
      <c r="X59" s="48"/>
      <c r="Y59" s="48"/>
      <c r="Z59" s="48"/>
      <c r="AA59" s="48"/>
      <c r="AB59" s="48"/>
      <c r="AC59" s="48"/>
      <c r="AD59" s="48"/>
      <c r="AE59" s="48"/>
      <c r="AF59" s="48"/>
      <c r="AG59" s="48"/>
      <c r="AH59" s="92"/>
      <c r="AI59" s="92"/>
      <c r="AJ59" s="92"/>
      <c r="AK59" s="92"/>
      <c r="AL59" s="92"/>
      <c r="AM59" s="92"/>
      <c r="AN59" s="92"/>
      <c r="AO59" s="92"/>
      <c r="AP59" s="92"/>
      <c r="AQ59" s="92"/>
      <c r="AR59" s="92"/>
      <c r="AS59" s="92"/>
      <c r="AT59" s="92"/>
      <c r="AU59" s="92"/>
      <c r="AV59" s="92"/>
      <c r="AW59" s="92"/>
      <c r="AX59" s="92"/>
      <c r="AY59" s="92"/>
      <c r="AZ59" s="92"/>
      <c r="BA59" s="92"/>
    </row>
    <row r="60" spans="12:53" s="58" customFormat="1" ht="11.25" customHeight="1" x14ac:dyDescent="0.2">
      <c r="W60" s="48"/>
      <c r="X60" s="48"/>
      <c r="Y60" s="48"/>
      <c r="Z60" s="48"/>
      <c r="AA60" s="48"/>
      <c r="AB60" s="48"/>
      <c r="AC60" s="48"/>
      <c r="AD60" s="48"/>
      <c r="AE60" s="48"/>
      <c r="AF60" s="48"/>
      <c r="AG60" s="48"/>
      <c r="AH60" s="92"/>
      <c r="AI60" s="92"/>
      <c r="AJ60" s="92"/>
      <c r="AK60" s="92"/>
      <c r="AL60" s="92"/>
      <c r="AM60" s="92"/>
      <c r="AN60" s="92"/>
      <c r="AO60" s="92"/>
      <c r="AP60" s="92"/>
      <c r="AQ60" s="92"/>
      <c r="AR60" s="92"/>
      <c r="AS60" s="92"/>
      <c r="AT60" s="92"/>
      <c r="AU60" s="92"/>
      <c r="AV60" s="92"/>
      <c r="AW60" s="92"/>
      <c r="AX60" s="92"/>
      <c r="AY60" s="92"/>
      <c r="AZ60" s="92"/>
      <c r="BA60" s="92"/>
    </row>
    <row r="61" spans="12:53" s="58" customFormat="1" ht="11.25" customHeight="1" x14ac:dyDescent="0.2">
      <c r="W61" s="48"/>
      <c r="X61" s="48"/>
      <c r="Y61" s="48"/>
      <c r="Z61" s="48"/>
      <c r="AA61" s="48"/>
      <c r="AB61" s="48"/>
      <c r="AC61" s="48"/>
      <c r="AD61" s="48"/>
      <c r="AE61" s="48"/>
      <c r="AF61" s="48"/>
      <c r="AG61" s="48"/>
      <c r="AH61" s="92"/>
      <c r="AI61" s="92"/>
      <c r="AJ61" s="92"/>
      <c r="AK61" s="92"/>
      <c r="AL61" s="92"/>
      <c r="AM61" s="92"/>
      <c r="AN61" s="92"/>
      <c r="AO61" s="92"/>
      <c r="AP61" s="92"/>
      <c r="AQ61" s="92"/>
      <c r="AR61" s="92"/>
      <c r="AS61" s="92"/>
      <c r="AT61" s="92"/>
      <c r="AU61" s="92"/>
      <c r="AV61" s="92"/>
      <c r="AW61" s="92"/>
      <c r="AX61" s="92"/>
      <c r="AY61" s="92"/>
      <c r="AZ61" s="92"/>
      <c r="BA61" s="92"/>
    </row>
    <row r="62" spans="12:53" s="58" customFormat="1" ht="11.25" customHeight="1" x14ac:dyDescent="0.2">
      <c r="W62" s="48"/>
      <c r="X62" s="48"/>
      <c r="Y62" s="48"/>
      <c r="Z62" s="48"/>
      <c r="AA62" s="48"/>
      <c r="AB62" s="48"/>
      <c r="AC62" s="48"/>
      <c r="AD62" s="48"/>
      <c r="AE62" s="48"/>
      <c r="AF62" s="48"/>
      <c r="AG62" s="48"/>
      <c r="AH62" s="92"/>
      <c r="AI62" s="92"/>
      <c r="AJ62" s="92"/>
      <c r="AK62" s="92"/>
      <c r="AL62" s="92"/>
      <c r="AM62" s="92"/>
      <c r="AN62" s="92"/>
      <c r="AO62" s="92"/>
      <c r="AP62" s="92"/>
      <c r="AQ62" s="92"/>
      <c r="AR62" s="92"/>
      <c r="AS62" s="92"/>
      <c r="AT62" s="92"/>
      <c r="AU62" s="92"/>
      <c r="AV62" s="92"/>
      <c r="AW62" s="92"/>
      <c r="AX62" s="92"/>
      <c r="AY62" s="92"/>
      <c r="AZ62" s="92"/>
      <c r="BA62" s="92"/>
    </row>
    <row r="63" spans="12:53" s="58" customFormat="1" ht="11.25" customHeight="1" x14ac:dyDescent="0.2">
      <c r="W63" s="48"/>
      <c r="X63" s="48"/>
      <c r="Y63" s="48"/>
      <c r="Z63" s="48"/>
      <c r="AA63" s="48"/>
      <c r="AB63" s="48"/>
      <c r="AC63" s="48"/>
      <c r="AD63" s="48"/>
      <c r="AE63" s="48"/>
      <c r="AF63" s="48"/>
      <c r="AG63" s="48"/>
      <c r="AH63" s="92"/>
      <c r="AI63" s="92"/>
      <c r="AJ63" s="92"/>
      <c r="AK63" s="92"/>
      <c r="AL63" s="92"/>
      <c r="AM63" s="92"/>
      <c r="AN63" s="92"/>
      <c r="AO63" s="92"/>
      <c r="AP63" s="92"/>
      <c r="AQ63" s="92"/>
      <c r="AR63" s="92"/>
      <c r="AS63" s="92"/>
      <c r="AT63" s="92"/>
      <c r="AU63" s="92"/>
      <c r="AV63" s="92"/>
      <c r="AW63" s="92"/>
      <c r="AX63" s="92"/>
      <c r="AY63" s="92"/>
      <c r="AZ63" s="92"/>
      <c r="BA63" s="92"/>
    </row>
    <row r="64" spans="12:53" s="58" customFormat="1" ht="11.25" customHeight="1" x14ac:dyDescent="0.2">
      <c r="W64" s="48"/>
      <c r="X64" s="48"/>
      <c r="Y64" s="48"/>
      <c r="Z64" s="48"/>
      <c r="AA64" s="48"/>
      <c r="AB64" s="48"/>
      <c r="AC64" s="48"/>
      <c r="AD64" s="48"/>
      <c r="AE64" s="48"/>
      <c r="AF64" s="48"/>
      <c r="AG64" s="48"/>
      <c r="AH64" s="92"/>
      <c r="AI64" s="92"/>
      <c r="AJ64" s="92"/>
      <c r="AK64" s="92"/>
      <c r="AL64" s="92"/>
      <c r="AM64" s="92"/>
      <c r="AN64" s="92"/>
      <c r="AO64" s="92"/>
      <c r="AP64" s="92"/>
      <c r="AQ64" s="92"/>
      <c r="AR64" s="92"/>
      <c r="AS64" s="92"/>
      <c r="AT64" s="92"/>
      <c r="AU64" s="92"/>
      <c r="AV64" s="92"/>
      <c r="AW64" s="92"/>
      <c r="AX64" s="92"/>
      <c r="AY64" s="92"/>
      <c r="AZ64" s="92"/>
      <c r="BA64" s="92"/>
    </row>
    <row r="65" spans="4:53" s="58" customFormat="1" ht="11.25" customHeight="1" x14ac:dyDescent="0.2">
      <c r="W65" s="48"/>
      <c r="X65" s="48"/>
      <c r="Y65" s="48"/>
      <c r="Z65" s="48"/>
      <c r="AA65" s="48"/>
      <c r="AB65" s="48"/>
      <c r="AC65" s="48"/>
      <c r="AD65" s="48"/>
      <c r="AE65" s="48"/>
      <c r="AF65" s="48"/>
      <c r="AG65" s="48"/>
      <c r="AH65" s="92"/>
      <c r="AI65" s="92"/>
      <c r="AJ65" s="92"/>
      <c r="AK65" s="92"/>
      <c r="AL65" s="92"/>
      <c r="AM65" s="92"/>
      <c r="AN65" s="92"/>
      <c r="AO65" s="92"/>
      <c r="AP65" s="92"/>
      <c r="AQ65" s="92"/>
      <c r="AR65" s="92"/>
      <c r="AS65" s="92"/>
      <c r="AT65" s="92"/>
      <c r="AU65" s="92"/>
      <c r="AV65" s="92"/>
      <c r="AW65" s="92"/>
      <c r="AX65" s="92"/>
      <c r="AY65" s="92"/>
      <c r="AZ65" s="92"/>
      <c r="BA65" s="92"/>
    </row>
    <row r="66" spans="4:53" s="58" customFormat="1" ht="11.25" customHeight="1" x14ac:dyDescent="0.2">
      <c r="W66" s="48"/>
      <c r="X66" s="48"/>
      <c r="Y66" s="48"/>
      <c r="Z66" s="48"/>
      <c r="AA66" s="48"/>
      <c r="AB66" s="48"/>
      <c r="AC66" s="48"/>
      <c r="AD66" s="48"/>
      <c r="AE66" s="48"/>
      <c r="AF66" s="48"/>
      <c r="AG66" s="48"/>
      <c r="AH66" s="92"/>
      <c r="AI66" s="92"/>
      <c r="AJ66" s="92"/>
      <c r="AK66" s="92"/>
      <c r="AL66" s="92"/>
      <c r="AM66" s="92"/>
      <c r="AN66" s="92"/>
      <c r="AO66" s="92"/>
      <c r="AP66" s="92"/>
      <c r="AQ66" s="92"/>
      <c r="AR66" s="92"/>
      <c r="AS66" s="92"/>
      <c r="AT66" s="92"/>
      <c r="AU66" s="92"/>
      <c r="AV66" s="92"/>
      <c r="AW66" s="92"/>
      <c r="AX66" s="92"/>
      <c r="AY66" s="92"/>
      <c r="AZ66" s="92"/>
      <c r="BA66" s="92"/>
    </row>
    <row r="67" spans="4:53" s="58" customFormat="1" ht="11.25" customHeight="1" x14ac:dyDescent="0.2">
      <c r="W67" s="48"/>
      <c r="X67" s="48"/>
      <c r="Y67" s="48"/>
      <c r="Z67" s="48"/>
      <c r="AA67" s="48"/>
      <c r="AB67" s="48"/>
      <c r="AC67" s="48"/>
      <c r="AD67" s="48"/>
      <c r="AE67" s="48"/>
      <c r="AF67" s="48"/>
      <c r="AG67" s="48"/>
      <c r="AH67" s="92"/>
      <c r="AI67" s="92"/>
      <c r="AJ67" s="92"/>
      <c r="AK67" s="92"/>
      <c r="AL67" s="92"/>
      <c r="AM67" s="92"/>
      <c r="AN67" s="92"/>
      <c r="AO67" s="92"/>
      <c r="AP67" s="92"/>
      <c r="AQ67" s="92"/>
      <c r="AR67" s="92"/>
      <c r="AS67" s="92"/>
      <c r="AT67" s="92"/>
      <c r="AU67" s="92"/>
      <c r="AV67" s="92"/>
      <c r="AW67" s="92"/>
      <c r="AX67" s="92"/>
      <c r="AY67" s="92"/>
      <c r="AZ67" s="92"/>
      <c r="BA67" s="92"/>
    </row>
    <row r="68" spans="4:53" s="58" customFormat="1" ht="11.25" customHeight="1" x14ac:dyDescent="0.2">
      <c r="W68" s="48"/>
      <c r="X68" s="48"/>
      <c r="Y68" s="48"/>
      <c r="Z68" s="48"/>
      <c r="AA68" s="48"/>
      <c r="AB68" s="48"/>
      <c r="AC68" s="48"/>
      <c r="AD68" s="48"/>
      <c r="AE68" s="48"/>
      <c r="AF68" s="48"/>
      <c r="AG68" s="48"/>
      <c r="AH68" s="92"/>
      <c r="AI68" s="92"/>
      <c r="AJ68" s="92"/>
      <c r="AK68" s="92"/>
      <c r="AL68" s="92"/>
      <c r="AM68" s="92"/>
      <c r="AN68" s="92"/>
      <c r="AO68" s="92"/>
      <c r="AP68" s="92"/>
      <c r="AQ68" s="92"/>
      <c r="AR68" s="92"/>
      <c r="AS68" s="92"/>
      <c r="AT68" s="92"/>
      <c r="AU68" s="92"/>
      <c r="AV68" s="92"/>
      <c r="AW68" s="92"/>
      <c r="AX68" s="92"/>
      <c r="AY68" s="92"/>
      <c r="AZ68" s="92"/>
      <c r="BA68" s="92"/>
    </row>
    <row r="69" spans="4:53" s="58" customFormat="1" ht="11.25" customHeight="1" x14ac:dyDescent="0.2">
      <c r="W69" s="48"/>
      <c r="X69" s="48"/>
      <c r="Y69" s="48"/>
      <c r="Z69" s="48"/>
      <c r="AA69" s="48"/>
      <c r="AB69" s="48"/>
      <c r="AC69" s="48"/>
      <c r="AD69" s="48"/>
      <c r="AE69" s="48"/>
      <c r="AF69" s="48"/>
      <c r="AG69" s="48"/>
      <c r="AH69" s="92"/>
      <c r="AI69" s="92"/>
      <c r="AJ69" s="92"/>
      <c r="AK69" s="92"/>
      <c r="AL69" s="92"/>
      <c r="AM69" s="92"/>
      <c r="AN69" s="92"/>
      <c r="AO69" s="92"/>
      <c r="AP69" s="92"/>
      <c r="AQ69" s="92"/>
      <c r="AR69" s="92"/>
      <c r="AS69" s="92"/>
      <c r="AT69" s="92"/>
      <c r="AU69" s="92"/>
      <c r="AV69" s="92"/>
      <c r="AW69" s="92"/>
      <c r="AX69" s="92"/>
      <c r="AY69" s="92"/>
      <c r="AZ69" s="92"/>
      <c r="BA69" s="92"/>
    </row>
    <row r="70" spans="4:53" s="58" customFormat="1" ht="11.25" customHeight="1" x14ac:dyDescent="0.2">
      <c r="D70" s="48"/>
      <c r="E70" s="48"/>
      <c r="F70" s="48"/>
      <c r="G70" s="48"/>
      <c r="H70" s="48"/>
      <c r="W70" s="48"/>
      <c r="X70" s="48"/>
      <c r="Y70" s="48"/>
      <c r="Z70" s="48"/>
      <c r="AA70" s="48"/>
      <c r="AB70" s="48"/>
      <c r="AC70" s="48"/>
      <c r="AD70" s="48"/>
      <c r="AE70" s="48"/>
      <c r="AF70" s="48"/>
      <c r="AG70" s="48"/>
      <c r="AH70" s="92"/>
      <c r="AI70" s="92"/>
      <c r="AJ70" s="92"/>
      <c r="AK70" s="92"/>
      <c r="AL70" s="92"/>
      <c r="AM70" s="92"/>
      <c r="AN70" s="92"/>
      <c r="AO70" s="92"/>
      <c r="AP70" s="92"/>
      <c r="AQ70" s="92"/>
      <c r="AR70" s="92"/>
      <c r="AS70" s="92"/>
      <c r="AT70" s="92"/>
      <c r="AU70" s="92"/>
      <c r="AV70" s="92"/>
      <c r="AW70" s="92"/>
      <c r="AX70" s="92"/>
      <c r="AY70" s="92"/>
      <c r="AZ70" s="92"/>
      <c r="BA70" s="92"/>
    </row>
    <row r="71" spans="4:53" ht="11.25" customHeight="1" x14ac:dyDescent="0.2">
      <c r="L71" s="58"/>
      <c r="M71" s="58"/>
      <c r="N71" s="58"/>
      <c r="O71" s="58"/>
      <c r="P71" s="58"/>
      <c r="Q71" s="58"/>
      <c r="R71" s="58"/>
      <c r="S71" s="58"/>
      <c r="T71" s="58"/>
      <c r="U71" s="58"/>
      <c r="V71" s="58"/>
      <c r="AH71" s="47"/>
      <c r="AI71" s="47"/>
      <c r="AJ71" s="47"/>
      <c r="AK71" s="47"/>
      <c r="AL71" s="47"/>
      <c r="AM71" s="47"/>
      <c r="AN71" s="47"/>
      <c r="AO71" s="47"/>
      <c r="AP71" s="47"/>
      <c r="AQ71" s="47"/>
      <c r="AR71" s="47"/>
      <c r="AS71" s="47"/>
      <c r="AT71" s="47"/>
      <c r="AU71" s="47"/>
      <c r="AV71" s="47"/>
      <c r="AW71" s="47"/>
      <c r="AX71" s="47"/>
      <c r="AY71" s="47"/>
      <c r="AZ71" s="47"/>
      <c r="BA71" s="47"/>
    </row>
    <row r="72" spans="4:53" ht="11.25" customHeight="1" x14ac:dyDescent="0.2">
      <c r="L72" s="58"/>
      <c r="M72" s="58"/>
      <c r="N72" s="58"/>
      <c r="O72" s="58"/>
      <c r="P72" s="58"/>
      <c r="Q72" s="58"/>
      <c r="R72" s="58"/>
      <c r="S72" s="58"/>
      <c r="T72" s="58"/>
      <c r="U72" s="58"/>
      <c r="V72" s="58"/>
      <c r="AH72" s="47"/>
      <c r="AI72" s="47"/>
      <c r="AJ72" s="47"/>
      <c r="AK72" s="47"/>
      <c r="AL72" s="47"/>
      <c r="AM72" s="47"/>
      <c r="AN72" s="47"/>
      <c r="AO72" s="47"/>
      <c r="AP72" s="47"/>
      <c r="AQ72" s="47"/>
      <c r="AR72" s="47"/>
      <c r="AS72" s="47"/>
      <c r="AT72" s="47"/>
      <c r="AU72" s="47"/>
      <c r="AV72" s="47"/>
      <c r="AW72" s="47"/>
      <c r="AX72" s="47"/>
      <c r="AY72" s="47"/>
      <c r="AZ72" s="47"/>
      <c r="BA72" s="47"/>
    </row>
    <row r="73" spans="4:53" x14ac:dyDescent="0.2">
      <c r="AH73" s="47"/>
      <c r="AI73" s="47"/>
      <c r="AJ73" s="47"/>
      <c r="AK73" s="47"/>
      <c r="AL73" s="47"/>
      <c r="AM73" s="47"/>
      <c r="AN73" s="47"/>
      <c r="AO73" s="47"/>
      <c r="AP73" s="47"/>
      <c r="AQ73" s="47"/>
      <c r="AR73" s="47"/>
      <c r="AS73" s="47"/>
      <c r="AT73" s="47"/>
      <c r="AU73" s="47"/>
      <c r="AV73" s="47"/>
      <c r="AW73" s="47"/>
      <c r="AX73" s="47"/>
      <c r="AY73" s="47"/>
      <c r="AZ73" s="47"/>
      <c r="BA73" s="47"/>
    </row>
    <row r="74" spans="4:53" x14ac:dyDescent="0.2">
      <c r="AH74" s="47"/>
      <c r="AI74" s="47"/>
      <c r="AJ74" s="47"/>
      <c r="AK74" s="47"/>
      <c r="AL74" s="47"/>
      <c r="AM74" s="47"/>
      <c r="AN74" s="47"/>
      <c r="AO74" s="47"/>
      <c r="AP74" s="47"/>
      <c r="AQ74" s="47"/>
      <c r="AR74" s="47"/>
      <c r="AS74" s="47"/>
      <c r="AT74" s="47"/>
      <c r="AU74" s="47"/>
      <c r="AV74" s="47"/>
      <c r="AW74" s="47"/>
      <c r="AX74" s="47"/>
      <c r="AY74" s="47"/>
      <c r="AZ74" s="47"/>
      <c r="BA74" s="47"/>
    </row>
    <row r="75" spans="4:53" x14ac:dyDescent="0.2">
      <c r="AH75" s="47"/>
      <c r="AI75" s="47"/>
      <c r="AJ75" s="47"/>
      <c r="AK75" s="47"/>
      <c r="AL75" s="47"/>
      <c r="AM75" s="47"/>
      <c r="AN75" s="47"/>
      <c r="AO75" s="47"/>
      <c r="AP75" s="47"/>
      <c r="AQ75" s="47"/>
      <c r="AR75" s="47"/>
      <c r="AS75" s="47"/>
      <c r="AT75" s="47"/>
      <c r="AU75" s="47"/>
      <c r="AV75" s="47"/>
      <c r="AW75" s="47"/>
      <c r="AX75" s="47"/>
      <c r="AY75" s="47"/>
      <c r="AZ75" s="47"/>
      <c r="BA75" s="47"/>
    </row>
    <row r="76" spans="4:53" x14ac:dyDescent="0.2">
      <c r="AH76" s="47"/>
      <c r="AI76" s="47"/>
      <c r="AJ76" s="47"/>
      <c r="AK76" s="47"/>
      <c r="AL76" s="47"/>
      <c r="AM76" s="47"/>
      <c r="AN76" s="47"/>
      <c r="AO76" s="47"/>
      <c r="AP76" s="47"/>
      <c r="AQ76" s="47"/>
      <c r="AR76" s="47"/>
      <c r="AS76" s="47"/>
      <c r="AT76" s="47"/>
      <c r="AU76" s="47"/>
      <c r="AV76" s="47"/>
      <c r="AW76" s="47"/>
      <c r="AX76" s="47"/>
      <c r="AY76" s="47"/>
      <c r="AZ76" s="47"/>
      <c r="BA76" s="47"/>
    </row>
    <row r="77" spans="4:53" x14ac:dyDescent="0.2">
      <c r="AH77" s="47"/>
      <c r="AI77" s="47"/>
      <c r="AJ77" s="47"/>
      <c r="AK77" s="47"/>
      <c r="AL77" s="47"/>
      <c r="AM77" s="47"/>
      <c r="AN77" s="47"/>
      <c r="AO77" s="47"/>
      <c r="AP77" s="47"/>
      <c r="AQ77" s="47"/>
      <c r="AR77" s="47"/>
      <c r="AS77" s="47"/>
      <c r="AT77" s="47"/>
      <c r="AU77" s="47"/>
      <c r="AV77" s="47"/>
      <c r="AW77" s="47"/>
      <c r="AX77" s="47"/>
      <c r="AY77" s="47"/>
      <c r="AZ77" s="47"/>
      <c r="BA77" s="47"/>
    </row>
    <row r="78" spans="4:53" x14ac:dyDescent="0.2">
      <c r="AH78" s="47"/>
      <c r="AI78" s="47"/>
      <c r="AJ78" s="47"/>
      <c r="AK78" s="47"/>
      <c r="AL78" s="47"/>
      <c r="AM78" s="47"/>
      <c r="AN78" s="47"/>
      <c r="AO78" s="47"/>
      <c r="AP78" s="47"/>
      <c r="AQ78" s="47"/>
      <c r="AR78" s="47"/>
      <c r="AS78" s="47"/>
      <c r="AT78" s="47"/>
      <c r="AU78" s="47"/>
      <c r="AV78" s="47"/>
      <c r="AW78" s="47"/>
      <c r="AX78" s="47"/>
      <c r="AY78" s="47"/>
      <c r="AZ78" s="47"/>
      <c r="BA78" s="47"/>
    </row>
    <row r="79" spans="4:53" x14ac:dyDescent="0.2">
      <c r="AH79" s="47"/>
      <c r="AI79" s="47"/>
      <c r="AJ79" s="47"/>
      <c r="AK79" s="47"/>
      <c r="AL79" s="47"/>
      <c r="AM79" s="47"/>
      <c r="AN79" s="47"/>
      <c r="AO79" s="47"/>
      <c r="AP79" s="47"/>
      <c r="AQ79" s="47"/>
      <c r="AR79" s="47"/>
      <c r="AS79" s="47"/>
      <c r="AT79" s="47"/>
      <c r="AU79" s="47"/>
      <c r="AV79" s="47"/>
      <c r="AW79" s="47"/>
      <c r="AX79" s="47"/>
      <c r="AY79" s="47"/>
      <c r="AZ79" s="47"/>
      <c r="BA79" s="47"/>
    </row>
    <row r="80" spans="4:53" x14ac:dyDescent="0.2">
      <c r="AH80" s="47"/>
      <c r="AI80" s="47"/>
      <c r="AJ80" s="47"/>
      <c r="AK80" s="47"/>
      <c r="AL80" s="47"/>
      <c r="AM80" s="47"/>
      <c r="AN80" s="47"/>
      <c r="AO80" s="47"/>
      <c r="AP80" s="47"/>
      <c r="AQ80" s="47"/>
      <c r="AR80" s="47"/>
      <c r="AS80" s="47"/>
      <c r="AT80" s="47"/>
      <c r="AU80" s="47"/>
      <c r="AV80" s="47"/>
      <c r="AW80" s="47"/>
      <c r="AX80" s="47"/>
      <c r="AY80" s="47"/>
      <c r="AZ80" s="47"/>
      <c r="BA80" s="47"/>
    </row>
    <row r="81" spans="34:53" x14ac:dyDescent="0.2">
      <c r="AH81" s="47"/>
      <c r="AI81" s="47"/>
      <c r="AJ81" s="47"/>
      <c r="AK81" s="47"/>
      <c r="AL81" s="47"/>
      <c r="AM81" s="47"/>
      <c r="AN81" s="47"/>
      <c r="AO81" s="47"/>
      <c r="AP81" s="47"/>
      <c r="AQ81" s="47"/>
      <c r="AR81" s="47"/>
      <c r="AS81" s="47"/>
      <c r="AT81" s="47"/>
      <c r="AU81" s="47"/>
      <c r="AV81" s="47"/>
      <c r="AW81" s="47"/>
      <c r="AX81" s="47"/>
      <c r="AY81" s="47"/>
      <c r="AZ81" s="47"/>
      <c r="BA81" s="47"/>
    </row>
    <row r="82" spans="34:53" x14ac:dyDescent="0.2">
      <c r="AH82" s="47"/>
      <c r="AI82" s="47"/>
      <c r="AJ82" s="47"/>
      <c r="AK82" s="47"/>
      <c r="AL82" s="47"/>
      <c r="AM82" s="47"/>
      <c r="AN82" s="47"/>
      <c r="AO82" s="47"/>
      <c r="AP82" s="47"/>
      <c r="AQ82" s="47"/>
      <c r="AR82" s="47"/>
      <c r="AS82" s="47"/>
      <c r="AT82" s="47"/>
      <c r="AU82" s="47"/>
      <c r="AV82" s="47"/>
      <c r="AW82" s="47"/>
      <c r="AX82" s="47"/>
      <c r="AY82" s="47"/>
      <c r="AZ82" s="47"/>
      <c r="BA82" s="47"/>
    </row>
    <row r="83" spans="34:53" x14ac:dyDescent="0.2">
      <c r="AH83" s="47"/>
      <c r="AI83" s="47"/>
      <c r="AJ83" s="47"/>
      <c r="AK83" s="47"/>
      <c r="AL83" s="47"/>
      <c r="AM83" s="47"/>
      <c r="AN83" s="47"/>
      <c r="AO83" s="47"/>
      <c r="AP83" s="47"/>
      <c r="AQ83" s="47"/>
      <c r="AR83" s="47"/>
      <c r="AS83" s="47"/>
      <c r="AT83" s="47"/>
      <c r="AU83" s="47"/>
      <c r="AV83" s="47"/>
      <c r="AW83" s="47"/>
      <c r="AX83" s="47"/>
      <c r="AY83" s="47"/>
      <c r="AZ83" s="47"/>
      <c r="BA83" s="47"/>
    </row>
    <row r="84" spans="34:53" x14ac:dyDescent="0.2">
      <c r="AH84" s="47"/>
      <c r="AI84" s="47"/>
      <c r="AJ84" s="47"/>
      <c r="AK84" s="47"/>
      <c r="AL84" s="47"/>
      <c r="AM84" s="47"/>
      <c r="AN84" s="47"/>
      <c r="AO84" s="47"/>
      <c r="AP84" s="47"/>
      <c r="AQ84" s="47"/>
      <c r="AR84" s="47"/>
      <c r="AS84" s="47"/>
      <c r="AT84" s="47"/>
      <c r="AU84" s="47"/>
      <c r="AV84" s="47"/>
      <c r="AW84" s="47"/>
      <c r="AX84" s="47"/>
      <c r="AY84" s="47"/>
      <c r="AZ84" s="47"/>
      <c r="BA84" s="47"/>
    </row>
    <row r="85" spans="34:53" x14ac:dyDescent="0.2">
      <c r="AH85" s="47"/>
      <c r="AI85" s="47"/>
      <c r="AJ85" s="47"/>
      <c r="AK85" s="47"/>
      <c r="AL85" s="47"/>
      <c r="AM85" s="47"/>
      <c r="AN85" s="47"/>
      <c r="AO85" s="47"/>
      <c r="AP85" s="47"/>
      <c r="AQ85" s="47"/>
      <c r="AR85" s="47"/>
      <c r="AS85" s="47"/>
      <c r="AT85" s="47"/>
      <c r="AU85" s="47"/>
      <c r="AV85" s="47"/>
      <c r="AW85" s="47"/>
      <c r="AX85" s="47"/>
      <c r="AY85" s="47"/>
      <c r="AZ85" s="47"/>
      <c r="BA85" s="47"/>
    </row>
    <row r="86" spans="34:53" x14ac:dyDescent="0.2">
      <c r="AH86" s="47"/>
      <c r="AI86" s="47"/>
      <c r="AJ86" s="47"/>
      <c r="AK86" s="47"/>
      <c r="AL86" s="47"/>
      <c r="AM86" s="47"/>
      <c r="AN86" s="47"/>
      <c r="AO86" s="47"/>
      <c r="AP86" s="47"/>
      <c r="AQ86" s="47"/>
      <c r="AR86" s="47"/>
      <c r="AS86" s="47"/>
      <c r="AT86" s="47"/>
      <c r="AU86" s="47"/>
      <c r="AV86" s="47"/>
      <c r="AW86" s="47"/>
      <c r="AX86" s="47"/>
      <c r="AY86" s="47"/>
      <c r="AZ86" s="47"/>
      <c r="BA86" s="47"/>
    </row>
    <row r="87" spans="34:53" x14ac:dyDescent="0.2">
      <c r="AH87" s="47"/>
      <c r="AI87" s="47"/>
      <c r="AJ87" s="47"/>
      <c r="AK87" s="47"/>
      <c r="AL87" s="47"/>
      <c r="AM87" s="47"/>
      <c r="AN87" s="47"/>
      <c r="AO87" s="47"/>
      <c r="AP87" s="47"/>
      <c r="AQ87" s="47"/>
      <c r="AR87" s="47"/>
      <c r="AS87" s="47"/>
      <c r="AT87" s="47"/>
      <c r="AU87" s="47"/>
      <c r="AV87" s="47"/>
      <c r="AW87" s="47"/>
      <c r="AX87" s="47"/>
      <c r="AY87" s="47"/>
      <c r="AZ87" s="47"/>
      <c r="BA87" s="47"/>
    </row>
    <row r="88" spans="34:53" x14ac:dyDescent="0.2">
      <c r="AH88" s="47"/>
      <c r="AI88" s="47"/>
      <c r="AJ88" s="47"/>
      <c r="AK88" s="47"/>
      <c r="AL88" s="47"/>
      <c r="AM88" s="47"/>
      <c r="AN88" s="47"/>
      <c r="AO88" s="47"/>
      <c r="AP88" s="47"/>
      <c r="AQ88" s="47"/>
      <c r="AR88" s="47"/>
      <c r="AS88" s="47"/>
      <c r="AT88" s="47"/>
      <c r="AU88" s="47"/>
      <c r="AV88" s="47"/>
      <c r="AW88" s="47"/>
      <c r="AX88" s="47"/>
      <c r="AY88" s="47"/>
      <c r="AZ88" s="47"/>
      <c r="BA88" s="47"/>
    </row>
    <row r="89" spans="34:53" x14ac:dyDescent="0.2">
      <c r="AH89" s="47"/>
      <c r="AI89" s="47"/>
      <c r="AJ89" s="47"/>
      <c r="AK89" s="47"/>
      <c r="AL89" s="47"/>
      <c r="AM89" s="47"/>
      <c r="AN89" s="47"/>
      <c r="AO89" s="47"/>
      <c r="AP89" s="47"/>
      <c r="AQ89" s="47"/>
      <c r="AR89" s="47"/>
      <c r="AS89" s="47"/>
      <c r="AT89" s="47"/>
      <c r="AU89" s="47"/>
      <c r="AV89" s="47"/>
      <c r="AW89" s="47"/>
      <c r="AX89" s="47"/>
      <c r="AY89" s="47"/>
      <c r="AZ89" s="47"/>
      <c r="BA89" s="47"/>
    </row>
    <row r="90" spans="34:53" x14ac:dyDescent="0.2">
      <c r="AH90" s="47"/>
      <c r="AI90" s="47"/>
      <c r="AJ90" s="47"/>
      <c r="AK90" s="47"/>
      <c r="AL90" s="47"/>
      <c r="AM90" s="47"/>
      <c r="AN90" s="47"/>
      <c r="AO90" s="47"/>
      <c r="AP90" s="47"/>
      <c r="AQ90" s="47"/>
      <c r="AR90" s="47"/>
      <c r="AS90" s="47"/>
      <c r="AT90" s="47"/>
      <c r="AU90" s="47"/>
      <c r="AV90" s="47"/>
      <c r="AW90" s="47"/>
      <c r="AX90" s="47"/>
      <c r="AY90" s="47"/>
      <c r="AZ90" s="47"/>
      <c r="BA90" s="47"/>
    </row>
    <row r="91" spans="34:53" x14ac:dyDescent="0.2">
      <c r="AH91" s="47"/>
      <c r="AI91" s="47"/>
      <c r="AJ91" s="47"/>
      <c r="AK91" s="47"/>
      <c r="AL91" s="47"/>
      <c r="AM91" s="47"/>
      <c r="AN91" s="47"/>
      <c r="AO91" s="47"/>
      <c r="AP91" s="47"/>
      <c r="AQ91" s="47"/>
      <c r="AR91" s="47"/>
      <c r="AS91" s="47"/>
      <c r="AT91" s="47"/>
      <c r="AU91" s="47"/>
      <c r="AV91" s="47"/>
      <c r="AW91" s="47"/>
      <c r="AX91" s="47"/>
      <c r="AY91" s="47"/>
      <c r="AZ91" s="47"/>
      <c r="BA91" s="47"/>
    </row>
    <row r="92" spans="34:53" x14ac:dyDescent="0.2">
      <c r="AH92" s="47"/>
      <c r="AI92" s="47"/>
      <c r="AJ92" s="47"/>
      <c r="AK92" s="47"/>
      <c r="AL92" s="47"/>
      <c r="AM92" s="47"/>
      <c r="AN92" s="47"/>
      <c r="AO92" s="47"/>
      <c r="AP92" s="47"/>
      <c r="AQ92" s="47"/>
      <c r="AR92" s="47"/>
      <c r="AS92" s="47"/>
      <c r="AT92" s="47"/>
      <c r="AU92" s="47"/>
      <c r="AV92" s="47"/>
      <c r="AW92" s="47"/>
      <c r="AX92" s="47"/>
      <c r="AY92" s="47"/>
      <c r="AZ92" s="47"/>
      <c r="BA92" s="47"/>
    </row>
    <row r="93" spans="34:53" x14ac:dyDescent="0.2">
      <c r="AH93" s="47"/>
      <c r="AI93" s="47"/>
      <c r="AJ93" s="47"/>
      <c r="AK93" s="47"/>
      <c r="AL93" s="47"/>
      <c r="AM93" s="47"/>
      <c r="AN93" s="47"/>
      <c r="AO93" s="47"/>
      <c r="AP93" s="47"/>
      <c r="AQ93" s="47"/>
      <c r="AR93" s="47"/>
      <c r="AS93" s="47"/>
      <c r="AT93" s="47"/>
      <c r="AU93" s="47"/>
      <c r="AV93" s="47"/>
      <c r="AW93" s="47"/>
      <c r="AX93" s="47"/>
      <c r="AY93" s="47"/>
      <c r="AZ93" s="47"/>
      <c r="BA93" s="47"/>
    </row>
    <row r="94" spans="34:53" x14ac:dyDescent="0.2">
      <c r="AH94" s="47"/>
      <c r="AI94" s="47"/>
      <c r="AJ94" s="47"/>
      <c r="AK94" s="47"/>
      <c r="AL94" s="47"/>
      <c r="AM94" s="47"/>
      <c r="AN94" s="47"/>
      <c r="AO94" s="47"/>
      <c r="AP94" s="47"/>
      <c r="AQ94" s="47"/>
      <c r="AR94" s="47"/>
      <c r="AS94" s="47"/>
      <c r="AT94" s="47"/>
      <c r="AU94" s="47"/>
      <c r="AV94" s="47"/>
      <c r="AW94" s="47"/>
      <c r="AX94" s="47"/>
      <c r="AY94" s="47"/>
      <c r="AZ94" s="47"/>
      <c r="BA94" s="47"/>
    </row>
    <row r="95" spans="34:53" x14ac:dyDescent="0.2">
      <c r="AH95" s="47"/>
      <c r="AI95" s="47"/>
      <c r="AJ95" s="47"/>
      <c r="AK95" s="47"/>
      <c r="AL95" s="47"/>
      <c r="AM95" s="47"/>
      <c r="AN95" s="47"/>
      <c r="AO95" s="47"/>
      <c r="AP95" s="47"/>
      <c r="AQ95" s="47"/>
      <c r="AR95" s="47"/>
      <c r="AS95" s="47"/>
      <c r="AT95" s="47"/>
      <c r="AU95" s="47"/>
      <c r="AV95" s="47"/>
      <c r="AW95" s="47"/>
      <c r="AX95" s="47"/>
      <c r="AY95" s="47"/>
      <c r="AZ95" s="47"/>
      <c r="BA95" s="47"/>
    </row>
    <row r="96" spans="34:53" x14ac:dyDescent="0.2">
      <c r="AH96" s="47"/>
      <c r="AI96" s="47"/>
      <c r="AJ96" s="47"/>
      <c r="AK96" s="47"/>
      <c r="AL96" s="47"/>
      <c r="AM96" s="47"/>
      <c r="AN96" s="47"/>
      <c r="AO96" s="47"/>
      <c r="AP96" s="47"/>
      <c r="AQ96" s="47"/>
      <c r="AR96" s="47"/>
      <c r="AS96" s="47"/>
      <c r="AT96" s="47"/>
      <c r="AU96" s="47"/>
      <c r="AV96" s="47"/>
      <c r="AW96" s="47"/>
      <c r="AX96" s="47"/>
      <c r="AY96" s="47"/>
      <c r="AZ96" s="47"/>
      <c r="BA96" s="47"/>
    </row>
    <row r="97" spans="34:53" x14ac:dyDescent="0.2">
      <c r="AH97" s="47"/>
      <c r="AI97" s="47"/>
      <c r="AJ97" s="47"/>
      <c r="AK97" s="47"/>
      <c r="AL97" s="47"/>
      <c r="AM97" s="47"/>
      <c r="AN97" s="47"/>
      <c r="AO97" s="47"/>
      <c r="AP97" s="47"/>
      <c r="AQ97" s="47"/>
      <c r="AR97" s="47"/>
      <c r="AS97" s="47"/>
      <c r="AT97" s="47"/>
      <c r="AU97" s="47"/>
      <c r="AV97" s="47"/>
      <c r="AW97" s="47"/>
      <c r="AX97" s="47"/>
      <c r="AY97" s="47"/>
      <c r="AZ97" s="47"/>
      <c r="BA97" s="47"/>
    </row>
    <row r="98" spans="34:53" x14ac:dyDescent="0.2">
      <c r="AH98" s="47"/>
      <c r="AI98" s="47"/>
      <c r="AJ98" s="47"/>
      <c r="AK98" s="47"/>
      <c r="AL98" s="47"/>
      <c r="AM98" s="47"/>
      <c r="AN98" s="47"/>
      <c r="AO98" s="47"/>
      <c r="AP98" s="47"/>
      <c r="AQ98" s="47"/>
      <c r="AR98" s="47"/>
      <c r="AS98" s="47"/>
      <c r="AT98" s="47"/>
      <c r="AU98" s="47"/>
      <c r="AV98" s="47"/>
      <c r="AW98" s="47"/>
      <c r="AX98" s="47"/>
      <c r="AY98" s="47"/>
      <c r="AZ98" s="47"/>
      <c r="BA98" s="47"/>
    </row>
    <row r="99" spans="34:53" x14ac:dyDescent="0.2">
      <c r="AH99" s="47"/>
      <c r="AI99" s="47"/>
      <c r="AJ99" s="47"/>
      <c r="AK99" s="47"/>
      <c r="AL99" s="47"/>
      <c r="AM99" s="47"/>
      <c r="AN99" s="47"/>
      <c r="AO99" s="47"/>
      <c r="AP99" s="47"/>
      <c r="AQ99" s="47"/>
      <c r="AR99" s="47"/>
      <c r="AS99" s="47"/>
      <c r="AT99" s="47"/>
      <c r="AU99" s="47"/>
      <c r="AV99" s="47"/>
      <c r="AW99" s="47"/>
      <c r="AX99" s="47"/>
      <c r="AY99" s="47"/>
      <c r="AZ99" s="47"/>
      <c r="BA99" s="47"/>
    </row>
    <row r="100" spans="34:53" x14ac:dyDescent="0.2">
      <c r="AH100" s="47"/>
      <c r="AI100" s="47"/>
      <c r="AJ100" s="47"/>
      <c r="AK100" s="47"/>
      <c r="AL100" s="47"/>
      <c r="AM100" s="47"/>
      <c r="AN100" s="47"/>
      <c r="AO100" s="47"/>
      <c r="AP100" s="47"/>
      <c r="AQ100" s="47"/>
      <c r="AR100" s="47"/>
      <c r="AS100" s="47"/>
      <c r="AT100" s="47"/>
      <c r="AU100" s="47"/>
      <c r="AV100" s="47"/>
      <c r="AW100" s="47"/>
      <c r="AX100" s="47"/>
      <c r="AY100" s="47"/>
      <c r="AZ100" s="47"/>
      <c r="BA100" s="47"/>
    </row>
    <row r="101" spans="34:53" x14ac:dyDescent="0.2">
      <c r="AH101" s="47"/>
      <c r="AI101" s="47"/>
      <c r="AJ101" s="47"/>
      <c r="AK101" s="47"/>
      <c r="AL101" s="47"/>
      <c r="AM101" s="47"/>
      <c r="AN101" s="47"/>
      <c r="AO101" s="47"/>
      <c r="AP101" s="47"/>
      <c r="AQ101" s="47"/>
      <c r="AR101" s="47"/>
      <c r="AS101" s="47"/>
      <c r="AT101" s="47"/>
      <c r="AU101" s="47"/>
      <c r="AV101" s="47"/>
      <c r="AW101" s="47"/>
      <c r="AX101" s="47"/>
      <c r="AY101" s="47"/>
      <c r="AZ101" s="47"/>
      <c r="BA101" s="47"/>
    </row>
    <row r="102" spans="34:53" x14ac:dyDescent="0.2">
      <c r="AH102" s="47"/>
      <c r="AI102" s="47"/>
      <c r="AJ102" s="47"/>
      <c r="AK102" s="47"/>
      <c r="AL102" s="47"/>
      <c r="AM102" s="47"/>
      <c r="AN102" s="47"/>
      <c r="AO102" s="47"/>
      <c r="AP102" s="47"/>
      <c r="AQ102" s="47"/>
      <c r="AR102" s="47"/>
      <c r="AS102" s="47"/>
      <c r="AT102" s="47"/>
      <c r="AU102" s="47"/>
      <c r="AV102" s="47"/>
      <c r="AW102" s="47"/>
      <c r="AX102" s="47"/>
      <c r="AY102" s="47"/>
      <c r="AZ102" s="47"/>
      <c r="BA102" s="47"/>
    </row>
    <row r="103" spans="34:53" x14ac:dyDescent="0.2">
      <c r="AH103" s="47"/>
      <c r="AI103" s="47"/>
      <c r="AJ103" s="47"/>
      <c r="AK103" s="47"/>
      <c r="AL103" s="47"/>
      <c r="AM103" s="47"/>
      <c r="AN103" s="47"/>
      <c r="AO103" s="47"/>
      <c r="AP103" s="47"/>
      <c r="AQ103" s="47"/>
      <c r="AR103" s="47"/>
      <c r="AS103" s="47"/>
      <c r="AT103" s="47"/>
      <c r="AU103" s="47"/>
      <c r="AV103" s="47"/>
      <c r="AW103" s="47"/>
      <c r="AX103" s="47"/>
      <c r="AY103" s="47"/>
      <c r="AZ103" s="47"/>
      <c r="BA103" s="47"/>
    </row>
    <row r="104" spans="34:53" x14ac:dyDescent="0.2">
      <c r="AH104" s="47"/>
      <c r="AI104" s="47"/>
      <c r="AJ104" s="47"/>
      <c r="AK104" s="47"/>
      <c r="AL104" s="47"/>
      <c r="AM104" s="47"/>
      <c r="AN104" s="47"/>
      <c r="AO104" s="47"/>
      <c r="AP104" s="47"/>
      <c r="AQ104" s="47"/>
      <c r="AR104" s="47"/>
      <c r="AS104" s="47"/>
      <c r="AT104" s="47"/>
      <c r="AU104" s="47"/>
      <c r="AV104" s="47"/>
      <c r="AW104" s="47"/>
      <c r="AX104" s="47"/>
      <c r="AY104" s="47"/>
      <c r="AZ104" s="47"/>
      <c r="BA104" s="47"/>
    </row>
    <row r="105" spans="34:53" x14ac:dyDescent="0.2">
      <c r="AH105" s="47"/>
      <c r="AI105" s="47"/>
      <c r="AJ105" s="47"/>
      <c r="AK105" s="47"/>
      <c r="AL105" s="47"/>
      <c r="AM105" s="47"/>
      <c r="AN105" s="47"/>
      <c r="AO105" s="47"/>
      <c r="AP105" s="47"/>
      <c r="AQ105" s="47"/>
      <c r="AR105" s="47"/>
      <c r="AS105" s="47"/>
      <c r="AT105" s="47"/>
      <c r="AU105" s="47"/>
      <c r="AV105" s="47"/>
      <c r="AW105" s="47"/>
      <c r="AX105" s="47"/>
      <c r="AY105" s="47"/>
      <c r="AZ105" s="47"/>
      <c r="BA105" s="47"/>
    </row>
    <row r="106" spans="34:53" x14ac:dyDescent="0.2">
      <c r="AH106" s="47"/>
      <c r="AI106" s="47"/>
      <c r="AJ106" s="47"/>
      <c r="AK106" s="47"/>
      <c r="AL106" s="47"/>
      <c r="AM106" s="47"/>
      <c r="AN106" s="47"/>
      <c r="AO106" s="47"/>
      <c r="AP106" s="47"/>
      <c r="AQ106" s="47"/>
      <c r="AR106" s="47"/>
      <c r="AS106" s="47"/>
      <c r="AT106" s="47"/>
      <c r="AU106" s="47"/>
      <c r="AV106" s="47"/>
      <c r="AW106" s="47"/>
      <c r="AX106" s="47"/>
      <c r="AY106" s="47"/>
      <c r="AZ106" s="47"/>
      <c r="BA106" s="47"/>
    </row>
    <row r="107" spans="34:53" x14ac:dyDescent="0.2">
      <c r="AH107" s="47"/>
      <c r="AI107" s="47"/>
      <c r="AJ107" s="47"/>
      <c r="AK107" s="47"/>
      <c r="AL107" s="47"/>
      <c r="AM107" s="47"/>
      <c r="AN107" s="47"/>
      <c r="AO107" s="47"/>
      <c r="AP107" s="47"/>
      <c r="AQ107" s="47"/>
      <c r="AR107" s="47"/>
      <c r="AS107" s="47"/>
      <c r="AT107" s="47"/>
      <c r="AU107" s="47"/>
      <c r="AV107" s="47"/>
      <c r="AW107" s="47"/>
      <c r="AX107" s="47"/>
      <c r="AY107" s="47"/>
      <c r="AZ107" s="47"/>
      <c r="BA107" s="47"/>
    </row>
    <row r="108" spans="34:53" x14ac:dyDescent="0.2">
      <c r="AH108" s="47"/>
      <c r="AI108" s="47"/>
      <c r="AJ108" s="47"/>
      <c r="AK108" s="47"/>
      <c r="AL108" s="47"/>
      <c r="AM108" s="47"/>
      <c r="AN108" s="47"/>
      <c r="AO108" s="47"/>
      <c r="AP108" s="47"/>
      <c r="AQ108" s="47"/>
      <c r="AR108" s="47"/>
      <c r="AS108" s="47"/>
      <c r="AT108" s="47"/>
      <c r="AU108" s="47"/>
      <c r="AV108" s="47"/>
      <c r="AW108" s="47"/>
      <c r="AX108" s="47"/>
      <c r="AY108" s="47"/>
      <c r="AZ108" s="47"/>
      <c r="BA108" s="47"/>
    </row>
    <row r="109" spans="34:53" x14ac:dyDescent="0.2">
      <c r="AH109" s="47"/>
      <c r="AI109" s="47"/>
      <c r="AJ109" s="47"/>
      <c r="AK109" s="47"/>
      <c r="AL109" s="47"/>
      <c r="AM109" s="47"/>
      <c r="AN109" s="47"/>
      <c r="AO109" s="47"/>
      <c r="AP109" s="47"/>
      <c r="AQ109" s="47"/>
      <c r="AR109" s="47"/>
      <c r="AS109" s="47"/>
      <c r="AT109" s="47"/>
      <c r="AU109" s="47"/>
      <c r="AV109" s="47"/>
      <c r="AW109" s="47"/>
      <c r="AX109" s="47"/>
      <c r="AY109" s="47"/>
      <c r="AZ109" s="47"/>
      <c r="BA109" s="47"/>
    </row>
    <row r="110" spans="34:53" x14ac:dyDescent="0.2">
      <c r="AH110" s="47"/>
      <c r="AI110" s="47"/>
      <c r="AJ110" s="47"/>
      <c r="AK110" s="47"/>
      <c r="AL110" s="47"/>
      <c r="AM110" s="47"/>
      <c r="AN110" s="47"/>
      <c r="AO110" s="47"/>
      <c r="AP110" s="47"/>
      <c r="AQ110" s="47"/>
      <c r="AR110" s="47"/>
      <c r="AS110" s="47"/>
      <c r="AT110" s="47"/>
      <c r="AU110" s="47"/>
      <c r="AV110" s="47"/>
      <c r="AW110" s="47"/>
      <c r="AX110" s="47"/>
      <c r="AY110" s="47"/>
      <c r="AZ110" s="47"/>
      <c r="BA110" s="47"/>
    </row>
    <row r="111" spans="34:53" x14ac:dyDescent="0.2">
      <c r="AH111" s="47"/>
      <c r="AI111" s="47"/>
      <c r="AJ111" s="47"/>
      <c r="AK111" s="47"/>
      <c r="AL111" s="47"/>
      <c r="AM111" s="47"/>
      <c r="AN111" s="47"/>
      <c r="AO111" s="47"/>
      <c r="AP111" s="47"/>
      <c r="AQ111" s="47"/>
      <c r="AR111" s="47"/>
      <c r="AS111" s="47"/>
      <c r="AT111" s="47"/>
      <c r="AU111" s="47"/>
      <c r="AV111" s="47"/>
      <c r="AW111" s="47"/>
      <c r="AX111" s="47"/>
      <c r="AY111" s="47"/>
      <c r="AZ111" s="47"/>
      <c r="BA111" s="47"/>
    </row>
    <row r="112" spans="34:53" x14ac:dyDescent="0.2">
      <c r="AH112" s="47"/>
      <c r="AI112" s="47"/>
      <c r="AJ112" s="47"/>
      <c r="AK112" s="47"/>
      <c r="AL112" s="47"/>
      <c r="AM112" s="47"/>
      <c r="AN112" s="47"/>
      <c r="AO112" s="47"/>
      <c r="AP112" s="47"/>
      <c r="AQ112" s="47"/>
      <c r="AR112" s="47"/>
      <c r="AS112" s="47"/>
      <c r="AT112" s="47"/>
      <c r="AU112" s="47"/>
      <c r="AV112" s="47"/>
      <c r="AW112" s="47"/>
      <c r="AX112" s="47"/>
      <c r="AY112" s="47"/>
      <c r="AZ112" s="47"/>
      <c r="BA112" s="47"/>
    </row>
    <row r="113" spans="34:53" x14ac:dyDescent="0.2">
      <c r="AH113" s="47"/>
      <c r="AI113" s="47"/>
      <c r="AJ113" s="47"/>
      <c r="AK113" s="47"/>
      <c r="AL113" s="47"/>
      <c r="AM113" s="47"/>
      <c r="AN113" s="47"/>
      <c r="AO113" s="47"/>
      <c r="AP113" s="47"/>
      <c r="AQ113" s="47"/>
      <c r="AR113" s="47"/>
      <c r="AS113" s="47"/>
      <c r="AT113" s="47"/>
      <c r="AU113" s="47"/>
      <c r="AV113" s="47"/>
      <c r="AW113" s="47"/>
      <c r="AX113" s="47"/>
      <c r="AY113" s="47"/>
      <c r="AZ113" s="47"/>
      <c r="BA113" s="47"/>
    </row>
    <row r="114" spans="34:53" x14ac:dyDescent="0.2">
      <c r="AH114" s="47"/>
      <c r="AI114" s="47"/>
      <c r="AJ114" s="47"/>
      <c r="AK114" s="47"/>
      <c r="AL114" s="47"/>
      <c r="AM114" s="47"/>
      <c r="AN114" s="47"/>
      <c r="AO114" s="47"/>
      <c r="AP114" s="47"/>
      <c r="AQ114" s="47"/>
      <c r="AR114" s="47"/>
      <c r="AS114" s="47"/>
      <c r="AT114" s="47"/>
      <c r="AU114" s="47"/>
      <c r="AV114" s="47"/>
      <c r="AW114" s="47"/>
      <c r="AX114" s="47"/>
      <c r="AY114" s="47"/>
      <c r="AZ114" s="47"/>
      <c r="BA114" s="47"/>
    </row>
    <row r="115" spans="34:53" x14ac:dyDescent="0.2">
      <c r="AH115" s="47"/>
      <c r="AI115" s="47"/>
      <c r="AJ115" s="47"/>
      <c r="AK115" s="47"/>
      <c r="AL115" s="47"/>
      <c r="AM115" s="47"/>
      <c r="AN115" s="47"/>
      <c r="AO115" s="47"/>
      <c r="AP115" s="47"/>
      <c r="AQ115" s="47"/>
      <c r="AR115" s="47"/>
      <c r="AS115" s="47"/>
      <c r="AT115" s="47"/>
      <c r="AU115" s="47"/>
      <c r="AV115" s="47"/>
      <c r="AW115" s="47"/>
      <c r="AX115" s="47"/>
      <c r="AY115" s="47"/>
      <c r="AZ115" s="47"/>
      <c r="BA115" s="47"/>
    </row>
    <row r="116" spans="34:53" x14ac:dyDescent="0.2">
      <c r="AH116" s="47"/>
      <c r="AI116" s="47"/>
      <c r="AJ116" s="47"/>
      <c r="AK116" s="47"/>
      <c r="AL116" s="47"/>
      <c r="AM116" s="47"/>
      <c r="AN116" s="47"/>
      <c r="AO116" s="47"/>
      <c r="AP116" s="47"/>
      <c r="AQ116" s="47"/>
      <c r="AR116" s="47"/>
      <c r="AS116" s="47"/>
      <c r="AT116" s="47"/>
      <c r="AU116" s="47"/>
      <c r="AV116" s="47"/>
      <c r="AW116" s="47"/>
      <c r="AX116" s="47"/>
      <c r="AY116" s="47"/>
      <c r="AZ116" s="47"/>
      <c r="BA116" s="47"/>
    </row>
    <row r="117" spans="34:53" x14ac:dyDescent="0.2">
      <c r="AH117" s="47"/>
      <c r="AI117" s="47"/>
      <c r="AJ117" s="47"/>
      <c r="AK117" s="47"/>
      <c r="AL117" s="47"/>
      <c r="AM117" s="47"/>
      <c r="AN117" s="47"/>
      <c r="AO117" s="47"/>
      <c r="AP117" s="47"/>
      <c r="AQ117" s="47"/>
      <c r="AR117" s="47"/>
      <c r="AS117" s="47"/>
      <c r="AT117" s="47"/>
      <c r="AU117" s="47"/>
      <c r="AV117" s="47"/>
      <c r="AW117" s="47"/>
      <c r="AX117" s="47"/>
      <c r="AY117" s="47"/>
      <c r="AZ117" s="47"/>
      <c r="BA117" s="47"/>
    </row>
    <row r="118" spans="34:53" x14ac:dyDescent="0.2">
      <c r="AH118" s="47"/>
      <c r="AI118" s="47"/>
      <c r="AJ118" s="47"/>
      <c r="AK118" s="47"/>
      <c r="AL118" s="47"/>
      <c r="AM118" s="47"/>
      <c r="AN118" s="47"/>
      <c r="AO118" s="47"/>
      <c r="AP118" s="47"/>
      <c r="AQ118" s="47"/>
      <c r="AR118" s="47"/>
      <c r="AS118" s="47"/>
      <c r="AT118" s="47"/>
      <c r="AU118" s="47"/>
      <c r="AV118" s="47"/>
      <c r="AW118" s="47"/>
      <c r="AX118" s="47"/>
      <c r="AY118" s="47"/>
      <c r="AZ118" s="47"/>
      <c r="BA118" s="47"/>
    </row>
    <row r="119" spans="34:53" x14ac:dyDescent="0.2">
      <c r="AH119" s="47"/>
      <c r="AI119" s="47"/>
      <c r="AJ119" s="47"/>
      <c r="AK119" s="47"/>
      <c r="AL119" s="47"/>
      <c r="AM119" s="47"/>
      <c r="AN119" s="47"/>
      <c r="AO119" s="47"/>
      <c r="AP119" s="47"/>
      <c r="AQ119" s="47"/>
      <c r="AR119" s="47"/>
      <c r="AS119" s="47"/>
      <c r="AT119" s="47"/>
      <c r="AU119" s="47"/>
      <c r="AV119" s="47"/>
      <c r="AW119" s="47"/>
      <c r="AX119" s="47"/>
      <c r="AY119" s="47"/>
      <c r="AZ119" s="47"/>
      <c r="BA119" s="47"/>
    </row>
    <row r="120" spans="34:53" x14ac:dyDescent="0.2">
      <c r="AH120" s="47"/>
      <c r="AI120" s="47"/>
      <c r="AJ120" s="47"/>
      <c r="AK120" s="47"/>
      <c r="AL120" s="47"/>
      <c r="AM120" s="47"/>
      <c r="AN120" s="47"/>
      <c r="AO120" s="47"/>
      <c r="AP120" s="47"/>
      <c r="AQ120" s="47"/>
      <c r="AR120" s="47"/>
      <c r="AS120" s="47"/>
      <c r="AT120" s="47"/>
      <c r="AU120" s="47"/>
      <c r="AV120" s="47"/>
      <c r="AW120" s="47"/>
      <c r="AX120" s="47"/>
      <c r="AY120" s="47"/>
      <c r="AZ120" s="47"/>
      <c r="BA120" s="47"/>
    </row>
    <row r="121" spans="34:53" x14ac:dyDescent="0.2">
      <c r="AH121" s="47"/>
      <c r="AI121" s="47"/>
      <c r="AJ121" s="47"/>
      <c r="AK121" s="47"/>
      <c r="AL121" s="47"/>
      <c r="AM121" s="47"/>
      <c r="AN121" s="47"/>
      <c r="AO121" s="47"/>
      <c r="AP121" s="47"/>
      <c r="AQ121" s="47"/>
      <c r="AR121" s="47"/>
      <c r="AS121" s="47"/>
      <c r="AT121" s="47"/>
      <c r="AU121" s="47"/>
      <c r="AV121" s="47"/>
      <c r="AW121" s="47"/>
      <c r="AX121" s="47"/>
      <c r="AY121" s="47"/>
      <c r="AZ121" s="47"/>
      <c r="BA121" s="47"/>
    </row>
    <row r="122" spans="34:53" x14ac:dyDescent="0.2">
      <c r="AH122" s="47"/>
      <c r="AI122" s="47"/>
      <c r="AJ122" s="47"/>
      <c r="AK122" s="47"/>
      <c r="AL122" s="47"/>
      <c r="AM122" s="47"/>
      <c r="AN122" s="47"/>
      <c r="AO122" s="47"/>
      <c r="AP122" s="47"/>
      <c r="AQ122" s="47"/>
      <c r="AR122" s="47"/>
      <c r="AS122" s="47"/>
      <c r="AT122" s="47"/>
      <c r="AU122" s="47"/>
      <c r="AV122" s="47"/>
      <c r="AW122" s="47"/>
      <c r="AX122" s="47"/>
      <c r="AY122" s="47"/>
      <c r="AZ122" s="47"/>
      <c r="BA122" s="47"/>
    </row>
    <row r="123" spans="34:53" x14ac:dyDescent="0.2">
      <c r="AH123" s="47"/>
      <c r="AI123" s="47"/>
      <c r="AJ123" s="47"/>
      <c r="AK123" s="47"/>
      <c r="AL123" s="47"/>
      <c r="AM123" s="47"/>
      <c r="AN123" s="47"/>
      <c r="AO123" s="47"/>
      <c r="AP123" s="47"/>
      <c r="AQ123" s="47"/>
      <c r="AR123" s="47"/>
      <c r="AS123" s="47"/>
      <c r="AT123" s="47"/>
      <c r="AU123" s="47"/>
      <c r="AV123" s="47"/>
      <c r="AW123" s="47"/>
      <c r="AX123" s="47"/>
      <c r="AY123" s="47"/>
      <c r="AZ123" s="47"/>
      <c r="BA123" s="47"/>
    </row>
    <row r="124" spans="34:53" x14ac:dyDescent="0.2">
      <c r="AH124" s="47"/>
      <c r="AI124" s="47"/>
      <c r="AJ124" s="47"/>
      <c r="AK124" s="47"/>
      <c r="AL124" s="47"/>
      <c r="AM124" s="47"/>
      <c r="AN124" s="47"/>
      <c r="AO124" s="47"/>
      <c r="AP124" s="47"/>
      <c r="AQ124" s="47"/>
      <c r="AR124" s="47"/>
      <c r="AS124" s="47"/>
      <c r="AT124" s="47"/>
      <c r="AU124" s="47"/>
      <c r="AV124" s="47"/>
      <c r="AW124" s="47"/>
      <c r="AX124" s="47"/>
      <c r="AY124" s="47"/>
      <c r="AZ124" s="47"/>
      <c r="BA124" s="47"/>
    </row>
    <row r="125" spans="34:53" x14ac:dyDescent="0.2">
      <c r="AH125" s="47"/>
      <c r="AI125" s="47"/>
      <c r="AJ125" s="47"/>
      <c r="AK125" s="47"/>
      <c r="AL125" s="47"/>
      <c r="AM125" s="47"/>
      <c r="AN125" s="47"/>
      <c r="AO125" s="47"/>
      <c r="AP125" s="47"/>
      <c r="AQ125" s="47"/>
      <c r="AR125" s="47"/>
      <c r="AS125" s="47"/>
      <c r="AT125" s="47"/>
      <c r="AU125" s="47"/>
      <c r="AV125" s="47"/>
      <c r="AW125" s="47"/>
      <c r="AX125" s="47"/>
      <c r="AY125" s="47"/>
      <c r="AZ125" s="47"/>
      <c r="BA125" s="47"/>
    </row>
    <row r="126" spans="34:53" x14ac:dyDescent="0.2">
      <c r="AH126" s="47"/>
      <c r="AI126" s="47"/>
      <c r="AJ126" s="47"/>
      <c r="AK126" s="47"/>
      <c r="AL126" s="47"/>
      <c r="AM126" s="47"/>
      <c r="AN126" s="47"/>
      <c r="AO126" s="47"/>
      <c r="AP126" s="47"/>
      <c r="AQ126" s="47"/>
      <c r="AR126" s="47"/>
      <c r="AS126" s="47"/>
      <c r="AT126" s="47"/>
      <c r="AU126" s="47"/>
      <c r="AV126" s="47"/>
      <c r="AW126" s="47"/>
      <c r="AX126" s="47"/>
      <c r="AY126" s="47"/>
      <c r="AZ126" s="47"/>
      <c r="BA126" s="47"/>
    </row>
    <row r="127" spans="34:53" x14ac:dyDescent="0.2">
      <c r="AH127" s="47"/>
      <c r="AI127" s="47"/>
      <c r="AJ127" s="47"/>
      <c r="AK127" s="47"/>
      <c r="AL127" s="47"/>
      <c r="AM127" s="47"/>
      <c r="AN127" s="47"/>
      <c r="AO127" s="47"/>
      <c r="AP127" s="47"/>
      <c r="AQ127" s="47"/>
      <c r="AR127" s="47"/>
      <c r="AS127" s="47"/>
      <c r="AT127" s="47"/>
      <c r="AU127" s="47"/>
      <c r="AV127" s="47"/>
      <c r="AW127" s="47"/>
      <c r="AX127" s="47"/>
      <c r="AY127" s="47"/>
      <c r="AZ127" s="47"/>
      <c r="BA127" s="47"/>
    </row>
    <row r="128" spans="34:53" x14ac:dyDescent="0.2">
      <c r="AH128" s="47"/>
      <c r="AI128" s="47"/>
      <c r="AJ128" s="47"/>
      <c r="AK128" s="47"/>
      <c r="AL128" s="47"/>
      <c r="AM128" s="47"/>
      <c r="AN128" s="47"/>
      <c r="AO128" s="47"/>
      <c r="AP128" s="47"/>
      <c r="AQ128" s="47"/>
      <c r="AR128" s="47"/>
      <c r="AS128" s="47"/>
      <c r="AT128" s="47"/>
      <c r="AU128" s="47"/>
      <c r="AV128" s="47"/>
      <c r="AW128" s="47"/>
      <c r="AX128" s="47"/>
      <c r="AY128" s="47"/>
      <c r="AZ128" s="47"/>
      <c r="BA128" s="47"/>
    </row>
    <row r="129" spans="34:53" x14ac:dyDescent="0.2">
      <c r="AH129" s="47"/>
      <c r="AI129" s="47"/>
      <c r="AJ129" s="47"/>
      <c r="AK129" s="47"/>
      <c r="AL129" s="47"/>
      <c r="AM129" s="47"/>
      <c r="AN129" s="47"/>
      <c r="AO129" s="47"/>
      <c r="AP129" s="47"/>
      <c r="AQ129" s="47"/>
      <c r="AR129" s="47"/>
      <c r="AS129" s="47"/>
      <c r="AT129" s="47"/>
      <c r="AU129" s="47"/>
      <c r="AV129" s="47"/>
      <c r="AW129" s="47"/>
      <c r="AX129" s="47"/>
      <c r="AY129" s="47"/>
      <c r="AZ129" s="47"/>
      <c r="BA129" s="47"/>
    </row>
    <row r="130" spans="34:53" x14ac:dyDescent="0.2">
      <c r="AH130" s="47"/>
      <c r="AI130" s="47"/>
      <c r="AJ130" s="47"/>
      <c r="AK130" s="47"/>
      <c r="AL130" s="47"/>
      <c r="AM130" s="47"/>
      <c r="AN130" s="47"/>
      <c r="AO130" s="47"/>
      <c r="AP130" s="47"/>
      <c r="AQ130" s="47"/>
      <c r="AR130" s="47"/>
      <c r="AS130" s="47"/>
      <c r="AT130" s="47"/>
      <c r="AU130" s="47"/>
      <c r="AV130" s="47"/>
      <c r="AW130" s="47"/>
      <c r="AX130" s="47"/>
      <c r="AY130" s="47"/>
      <c r="AZ130" s="47"/>
      <c r="BA130" s="47"/>
    </row>
    <row r="131" spans="34:53" x14ac:dyDescent="0.2">
      <c r="AH131" s="47"/>
      <c r="AI131" s="47"/>
      <c r="AJ131" s="47"/>
      <c r="AK131" s="47"/>
      <c r="AL131" s="47"/>
      <c r="AM131" s="47"/>
      <c r="AN131" s="47"/>
      <c r="AO131" s="47"/>
      <c r="AP131" s="47"/>
      <c r="AQ131" s="47"/>
      <c r="AR131" s="47"/>
      <c r="AS131" s="47"/>
      <c r="AT131" s="47"/>
      <c r="AU131" s="47"/>
      <c r="AV131" s="47"/>
      <c r="AW131" s="47"/>
      <c r="AX131" s="47"/>
      <c r="AY131" s="47"/>
      <c r="AZ131" s="47"/>
      <c r="BA131" s="47"/>
    </row>
    <row r="132" spans="34:53" x14ac:dyDescent="0.2">
      <c r="AH132" s="47"/>
      <c r="AI132" s="47"/>
      <c r="AJ132" s="47"/>
      <c r="AK132" s="47"/>
      <c r="AL132" s="47"/>
      <c r="AM132" s="47"/>
      <c r="AN132" s="47"/>
      <c r="AO132" s="47"/>
      <c r="AP132" s="47"/>
      <c r="AQ132" s="47"/>
      <c r="AR132" s="47"/>
      <c r="AS132" s="47"/>
      <c r="AT132" s="47"/>
      <c r="AU132" s="47"/>
      <c r="AV132" s="47"/>
      <c r="AW132" s="47"/>
      <c r="AX132" s="47"/>
      <c r="AY132" s="47"/>
      <c r="AZ132" s="47"/>
      <c r="BA132" s="47"/>
    </row>
    <row r="133" spans="34:53" x14ac:dyDescent="0.2">
      <c r="AH133" s="47"/>
      <c r="AI133" s="47"/>
      <c r="AJ133" s="47"/>
      <c r="AK133" s="47"/>
      <c r="AL133" s="47"/>
      <c r="AM133" s="47"/>
      <c r="AN133" s="47"/>
      <c r="AO133" s="47"/>
      <c r="AP133" s="47"/>
      <c r="AQ133" s="47"/>
      <c r="AR133" s="47"/>
      <c r="AS133" s="47"/>
      <c r="AT133" s="47"/>
      <c r="AU133" s="47"/>
      <c r="AV133" s="47"/>
      <c r="AW133" s="47"/>
      <c r="AX133" s="47"/>
      <c r="AY133" s="47"/>
      <c r="AZ133" s="47"/>
      <c r="BA133" s="47"/>
    </row>
    <row r="134" spans="34:53" x14ac:dyDescent="0.2">
      <c r="AH134" s="47"/>
      <c r="AI134" s="47"/>
      <c r="AJ134" s="47"/>
      <c r="AK134" s="47"/>
      <c r="AL134" s="47"/>
      <c r="AM134" s="47"/>
      <c r="AN134" s="47"/>
      <c r="AO134" s="47"/>
      <c r="AP134" s="47"/>
      <c r="AQ134" s="47"/>
      <c r="AR134" s="47"/>
      <c r="AS134" s="47"/>
      <c r="AT134" s="47"/>
      <c r="AU134" s="47"/>
      <c r="AV134" s="47"/>
      <c r="AW134" s="47"/>
      <c r="AX134" s="47"/>
      <c r="AY134" s="47"/>
      <c r="AZ134" s="47"/>
      <c r="BA134" s="47"/>
    </row>
    <row r="135" spans="34:53" x14ac:dyDescent="0.2">
      <c r="AH135" s="47"/>
      <c r="AI135" s="47"/>
      <c r="AJ135" s="47"/>
      <c r="AK135" s="47"/>
      <c r="AL135" s="47"/>
      <c r="AM135" s="47"/>
      <c r="AN135" s="47"/>
      <c r="AO135" s="47"/>
      <c r="AP135" s="47"/>
      <c r="AQ135" s="47"/>
      <c r="AR135" s="47"/>
      <c r="AS135" s="47"/>
      <c r="AT135" s="47"/>
      <c r="AU135" s="47"/>
      <c r="AV135" s="47"/>
      <c r="AW135" s="47"/>
      <c r="AX135" s="47"/>
      <c r="AY135" s="47"/>
      <c r="AZ135" s="47"/>
      <c r="BA135" s="47"/>
    </row>
    <row r="136" spans="34:53" x14ac:dyDescent="0.2">
      <c r="AH136" s="47"/>
      <c r="AI136" s="47"/>
      <c r="AJ136" s="47"/>
      <c r="AK136" s="47"/>
      <c r="AL136" s="47"/>
      <c r="AM136" s="47"/>
      <c r="AN136" s="47"/>
      <c r="AO136" s="47"/>
      <c r="AP136" s="47"/>
      <c r="AQ136" s="47"/>
      <c r="AR136" s="47"/>
      <c r="AS136" s="47"/>
      <c r="AT136" s="47"/>
      <c r="AU136" s="47"/>
      <c r="AV136" s="47"/>
      <c r="AW136" s="47"/>
      <c r="AX136" s="47"/>
      <c r="AY136" s="47"/>
      <c r="AZ136" s="47"/>
      <c r="BA136" s="47"/>
    </row>
    <row r="137" spans="34:53" x14ac:dyDescent="0.2">
      <c r="AH137" s="47"/>
      <c r="AI137" s="47"/>
      <c r="AJ137" s="47"/>
      <c r="AK137" s="47"/>
      <c r="AL137" s="47"/>
      <c r="AM137" s="47"/>
      <c r="AN137" s="47"/>
      <c r="AO137" s="47"/>
      <c r="AP137" s="47"/>
      <c r="AQ137" s="47"/>
      <c r="AR137" s="47"/>
      <c r="AS137" s="47"/>
      <c r="AT137" s="47"/>
      <c r="AU137" s="47"/>
      <c r="AV137" s="47"/>
      <c r="AW137" s="47"/>
      <c r="AX137" s="47"/>
      <c r="AY137" s="47"/>
      <c r="AZ137" s="47"/>
      <c r="BA137" s="47"/>
    </row>
    <row r="138" spans="34:53" x14ac:dyDescent="0.2">
      <c r="AH138" s="47"/>
      <c r="AI138" s="47"/>
      <c r="AJ138" s="47"/>
      <c r="AK138" s="47"/>
      <c r="AL138" s="47"/>
      <c r="AM138" s="47"/>
      <c r="AN138" s="47"/>
      <c r="AO138" s="47"/>
      <c r="AP138" s="47"/>
      <c r="AQ138" s="47"/>
      <c r="AR138" s="47"/>
      <c r="AS138" s="47"/>
      <c r="AT138" s="47"/>
      <c r="AU138" s="47"/>
      <c r="AV138" s="47"/>
      <c r="AW138" s="47"/>
      <c r="AX138" s="47"/>
      <c r="AY138" s="47"/>
      <c r="AZ138" s="47"/>
      <c r="BA138" s="47"/>
    </row>
    <row r="139" spans="34:53" x14ac:dyDescent="0.2">
      <c r="AH139" s="47"/>
      <c r="AI139" s="47"/>
      <c r="AJ139" s="47"/>
      <c r="AK139" s="47"/>
      <c r="AL139" s="47"/>
      <c r="AM139" s="47"/>
      <c r="AN139" s="47"/>
      <c r="AO139" s="47"/>
      <c r="AP139" s="47"/>
      <c r="AQ139" s="47"/>
      <c r="AR139" s="47"/>
      <c r="AS139" s="47"/>
      <c r="AT139" s="47"/>
      <c r="AU139" s="47"/>
      <c r="AV139" s="47"/>
      <c r="AW139" s="47"/>
      <c r="AX139" s="47"/>
      <c r="AY139" s="47"/>
      <c r="AZ139" s="47"/>
      <c r="BA139" s="47"/>
    </row>
    <row r="140" spans="34:53" x14ac:dyDescent="0.2">
      <c r="AH140" s="47"/>
      <c r="AI140" s="47"/>
      <c r="AJ140" s="47"/>
      <c r="AK140" s="47"/>
      <c r="AL140" s="47"/>
      <c r="AM140" s="47"/>
      <c r="AN140" s="47"/>
      <c r="AO140" s="47"/>
      <c r="AP140" s="47"/>
      <c r="AQ140" s="47"/>
      <c r="AR140" s="47"/>
      <c r="AS140" s="47"/>
      <c r="AT140" s="47"/>
      <c r="AU140" s="47"/>
      <c r="AV140" s="47"/>
      <c r="AW140" s="47"/>
      <c r="AX140" s="47"/>
      <c r="AY140" s="47"/>
      <c r="AZ140" s="47"/>
      <c r="BA140" s="47"/>
    </row>
    <row r="141" spans="34:53" x14ac:dyDescent="0.2">
      <c r="AH141" s="47"/>
      <c r="AI141" s="47"/>
      <c r="AJ141" s="47"/>
      <c r="AK141" s="47"/>
      <c r="AL141" s="47"/>
      <c r="AM141" s="47"/>
      <c r="AN141" s="47"/>
      <c r="AO141" s="47"/>
      <c r="AP141" s="47"/>
      <c r="AQ141" s="47"/>
      <c r="AR141" s="47"/>
      <c r="AS141" s="47"/>
      <c r="AT141" s="47"/>
      <c r="AU141" s="47"/>
      <c r="AV141" s="47"/>
      <c r="AW141" s="47"/>
      <c r="AX141" s="47"/>
      <c r="AY141" s="47"/>
      <c r="AZ141" s="47"/>
      <c r="BA141" s="47"/>
    </row>
    <row r="142" spans="34:53" x14ac:dyDescent="0.2">
      <c r="AH142" s="47"/>
      <c r="AI142" s="47"/>
      <c r="AJ142" s="47"/>
      <c r="AK142" s="47"/>
      <c r="AL142" s="47"/>
      <c r="AM142" s="47"/>
      <c r="AN142" s="47"/>
      <c r="AO142" s="47"/>
      <c r="AP142" s="47"/>
      <c r="AQ142" s="47"/>
      <c r="AR142" s="47"/>
      <c r="AS142" s="47"/>
      <c r="AT142" s="47"/>
      <c r="AU142" s="47"/>
      <c r="AV142" s="47"/>
      <c r="AW142" s="47"/>
      <c r="AX142" s="47"/>
      <c r="AY142" s="47"/>
      <c r="AZ142" s="47"/>
      <c r="BA142" s="47"/>
    </row>
    <row r="143" spans="34:53" x14ac:dyDescent="0.2">
      <c r="AH143" s="47"/>
      <c r="AI143" s="47"/>
      <c r="AJ143" s="47"/>
      <c r="AK143" s="47"/>
      <c r="AL143" s="47"/>
      <c r="AM143" s="47"/>
      <c r="AN143" s="47"/>
      <c r="AO143" s="47"/>
      <c r="AP143" s="47"/>
      <c r="AQ143" s="47"/>
      <c r="AR143" s="47"/>
      <c r="AS143" s="47"/>
      <c r="AT143" s="47"/>
      <c r="AU143" s="47"/>
      <c r="AV143" s="47"/>
      <c r="AW143" s="47"/>
      <c r="AX143" s="47"/>
      <c r="AY143" s="47"/>
      <c r="AZ143" s="47"/>
      <c r="BA143" s="47"/>
    </row>
    <row r="144" spans="34:53" x14ac:dyDescent="0.2">
      <c r="AH144" s="47"/>
      <c r="AI144" s="47"/>
      <c r="AJ144" s="47"/>
      <c r="AK144" s="47"/>
      <c r="AL144" s="47"/>
      <c r="AM144" s="47"/>
      <c r="AN144" s="47"/>
      <c r="AO144" s="47"/>
      <c r="AP144" s="47"/>
      <c r="AQ144" s="47"/>
      <c r="AR144" s="47"/>
      <c r="AS144" s="47"/>
      <c r="AT144" s="47"/>
      <c r="AU144" s="47"/>
      <c r="AV144" s="47"/>
      <c r="AW144" s="47"/>
      <c r="AX144" s="47"/>
      <c r="AY144" s="47"/>
      <c r="AZ144" s="47"/>
      <c r="BA144" s="47"/>
    </row>
    <row r="145" spans="34:53" x14ac:dyDescent="0.2">
      <c r="AH145" s="47"/>
      <c r="AI145" s="47"/>
      <c r="AJ145" s="47"/>
      <c r="AK145" s="47"/>
      <c r="AL145" s="47"/>
      <c r="AM145" s="47"/>
      <c r="AN145" s="47"/>
      <c r="AO145" s="47"/>
      <c r="AP145" s="47"/>
      <c r="AQ145" s="47"/>
      <c r="AR145" s="47"/>
      <c r="AS145" s="47"/>
      <c r="AT145" s="47"/>
      <c r="AU145" s="47"/>
      <c r="AV145" s="47"/>
      <c r="AW145" s="47"/>
      <c r="AX145" s="47"/>
      <c r="AY145" s="47"/>
      <c r="AZ145" s="47"/>
      <c r="BA145" s="47"/>
    </row>
    <row r="146" spans="34:53" x14ac:dyDescent="0.2">
      <c r="AH146" s="47"/>
      <c r="AI146" s="47"/>
      <c r="AJ146" s="47"/>
      <c r="AK146" s="47"/>
      <c r="AL146" s="47"/>
      <c r="AM146" s="47"/>
      <c r="AN146" s="47"/>
      <c r="AO146" s="47"/>
      <c r="AP146" s="47"/>
      <c r="AQ146" s="47"/>
      <c r="AR146" s="47"/>
      <c r="AS146" s="47"/>
      <c r="AT146" s="47"/>
      <c r="AU146" s="47"/>
      <c r="AV146" s="47"/>
      <c r="AW146" s="47"/>
      <c r="AX146" s="47"/>
      <c r="AY146" s="47"/>
      <c r="AZ146" s="47"/>
      <c r="BA146" s="47"/>
    </row>
    <row r="147" spans="34:53" x14ac:dyDescent="0.2">
      <c r="AH147" s="47"/>
      <c r="AI147" s="47"/>
      <c r="AJ147" s="47"/>
      <c r="AK147" s="47"/>
      <c r="AL147" s="47"/>
      <c r="AM147" s="47"/>
      <c r="AN147" s="47"/>
      <c r="AO147" s="47"/>
      <c r="AP147" s="47"/>
      <c r="AQ147" s="47"/>
      <c r="AR147" s="47"/>
      <c r="AS147" s="47"/>
      <c r="AT147" s="47"/>
      <c r="AU147" s="47"/>
      <c r="AV147" s="47"/>
      <c r="AW147" s="47"/>
      <c r="AX147" s="47"/>
      <c r="AY147" s="47"/>
      <c r="AZ147" s="47"/>
      <c r="BA147" s="47"/>
    </row>
    <row r="148" spans="34:53" x14ac:dyDescent="0.2">
      <c r="AH148" s="47"/>
      <c r="AI148" s="47"/>
      <c r="AJ148" s="47"/>
      <c r="AK148" s="47"/>
      <c r="AL148" s="47"/>
      <c r="AM148" s="47"/>
      <c r="AN148" s="47"/>
      <c r="AO148" s="47"/>
      <c r="AP148" s="47"/>
      <c r="AQ148" s="47"/>
      <c r="AR148" s="47"/>
      <c r="AS148" s="47"/>
      <c r="AT148" s="47"/>
      <c r="AU148" s="47"/>
      <c r="AV148" s="47"/>
      <c r="AW148" s="47"/>
      <c r="AX148" s="47"/>
      <c r="AY148" s="47"/>
      <c r="AZ148" s="47"/>
      <c r="BA148" s="47"/>
    </row>
    <row r="149" spans="34:53" x14ac:dyDescent="0.2">
      <c r="AH149" s="47"/>
      <c r="AI149" s="47"/>
      <c r="AJ149" s="47"/>
      <c r="AK149" s="47"/>
      <c r="AL149" s="47"/>
      <c r="AM149" s="47"/>
      <c r="AN149" s="47"/>
      <c r="AO149" s="47"/>
      <c r="AP149" s="47"/>
      <c r="AQ149" s="47"/>
      <c r="AR149" s="47"/>
      <c r="AS149" s="47"/>
      <c r="AT149" s="47"/>
      <c r="AU149" s="47"/>
      <c r="AV149" s="47"/>
      <c r="AW149" s="47"/>
      <c r="AX149" s="47"/>
      <c r="AY149" s="47"/>
      <c r="AZ149" s="47"/>
      <c r="BA149" s="47"/>
    </row>
  </sheetData>
  <sheetProtection algorithmName="SHA-512" hashValue="HTDBJkHtTiVd57/LT3raqIhBOvyPHLTMt7/nqhcYOmMcOAo5ATznAQgSfseJdjdEhtuXU9lJfkYaXi40upqD0A==" saltValue="INiZS0gYhWf07kIzaO0aBA==" spinCount="100000" sheet="1" objects="1" scenarios="1"/>
  <customSheetViews>
    <customSheetView guid="{E85A38F2-46A0-11D3-99A6-006008C1857C}" showRuler="0" topLeftCell="AQ22">
      <selection activeCell="AW27" sqref="AW27"/>
      <pageMargins left="0.35" right="0.35" top="0.5" bottom="0.5" header="0" footer="0.25"/>
      <printOptions horizontalCentered="1"/>
      <pageSetup pageOrder="overThenDown" orientation="portrait" horizontalDpi="300" verticalDpi="0" r:id="rId1"/>
      <headerFooter alignWithMargins="0">
        <oddFooter>&amp;L&amp;8Date of Estimate: &amp;D&amp;C&amp;8File Name:  &amp;F&amp;R&amp;8Sheet  &amp;P  of  &amp;N</oddFooter>
      </headerFooter>
    </customSheetView>
    <customSheetView guid="{606B6F42-3543-11D3-AF48-00A02490DF4B}" showRuler="0">
      <selection activeCell="C39" sqref="C39"/>
      <pageMargins left="0.35" right="0.35" top="0.5" bottom="0.5" header="0" footer="0.25"/>
      <printOptions horizontalCentered="1"/>
      <pageSetup pageOrder="overThenDown" orientation="portrait" horizontalDpi="300" verticalDpi="0" r:id="rId2"/>
      <headerFooter alignWithMargins="0">
        <oddFooter>&amp;L&amp;8Date of Estimate: &amp;D&amp;C&amp;8File Name:  &amp;F&amp;R&amp;8Sheet  &amp;P  of  &amp;N</oddFooter>
      </headerFooter>
    </customSheetView>
    <customSheetView guid="{F2D9B7A0-CD8B-11D2-B74E-0020AFD92DC7}" showPageBreaks="1" showRuler="0" topLeftCell="AE24">
      <selection activeCell="AK35" sqref="AK35"/>
      <pageMargins left="0.35" right="0.35" top="0.5" bottom="0.5" header="0" footer="0.25"/>
      <printOptions horizontalCentered="1"/>
      <pageSetup pageOrder="overThenDown" orientation="portrait" horizontalDpi="300" verticalDpi="0" r:id="rId3"/>
      <headerFooter alignWithMargins="0">
        <oddFooter>&amp;L&amp;8Date of Estimate: &amp;D&amp;C&amp;8File Name:  &amp;F&amp;R&amp;8Sheet  &amp;P  of  &amp;N</oddFooter>
      </headerFooter>
    </customSheetView>
  </customSheetViews>
  <mergeCells count="2">
    <mergeCell ref="E26:G26"/>
    <mergeCell ref="E21:G21"/>
  </mergeCells>
  <phoneticPr fontId="40" type="noConversion"/>
  <printOptions horizontalCentered="1"/>
  <pageMargins left="0.35" right="0.15" top="0.5" bottom="0.5" header="0" footer="0.25"/>
  <pageSetup scale="97" pageOrder="overThenDown" orientation="portrait" r:id="rId4"/>
  <headerFooter alignWithMargins="0">
    <oddFooter>&amp;L&amp;8Date of Estimate: &amp;D&amp;C&amp;8File Name: &amp;F</oddFooter>
  </headerFooter>
  <colBreaks count="2" manualBreakCount="2">
    <brk id="11" max="57" man="1"/>
    <brk id="2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FFFF00"/>
  </sheetPr>
  <dimension ref="A1:BB175"/>
  <sheetViews>
    <sheetView topLeftCell="M6" zoomScaleNormal="100" workbookViewId="0">
      <selection activeCell="B101" sqref="B101"/>
    </sheetView>
  </sheetViews>
  <sheetFormatPr defaultColWidth="9.140625" defaultRowHeight="12.75" x14ac:dyDescent="0.2"/>
  <cols>
    <col min="1" max="5" width="9.140625" style="48"/>
    <col min="6" max="6" width="10.7109375" style="48" customWidth="1"/>
    <col min="7" max="7" width="11.28515625" style="48" customWidth="1"/>
    <col min="8" max="8" width="15.85546875" style="48" customWidth="1"/>
    <col min="9" max="9" width="13" style="48" customWidth="1"/>
    <col min="10" max="12" width="9.7109375" style="48" customWidth="1"/>
    <col min="13" max="20" width="8.140625" style="48" customWidth="1"/>
    <col min="21" max="21" width="6.7109375" style="48" customWidth="1"/>
    <col min="22" max="23" width="6.28515625" style="48" customWidth="1"/>
    <col min="24" max="16384" width="9.140625" style="48"/>
  </cols>
  <sheetData>
    <row r="1" spans="1:54" ht="11.45" customHeight="1" x14ac:dyDescent="0.2">
      <c r="A1" s="47"/>
      <c r="B1" s="47"/>
      <c r="C1" s="47"/>
      <c r="D1" s="47"/>
      <c r="E1" s="47"/>
      <c r="F1" s="33" t="s">
        <v>213</v>
      </c>
      <c r="G1" s="47"/>
      <c r="H1" s="47"/>
      <c r="I1" s="47"/>
      <c r="J1" s="47"/>
      <c r="K1" s="47"/>
      <c r="L1" s="47"/>
      <c r="M1" s="47"/>
      <c r="N1" s="47"/>
      <c r="O1" s="47"/>
      <c r="P1" s="33" t="s">
        <v>213</v>
      </c>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row>
    <row r="2" spans="1:54" ht="11.45" customHeight="1" x14ac:dyDescent="0.2">
      <c r="A2" s="49" t="s">
        <v>245</v>
      </c>
      <c r="B2" s="47"/>
      <c r="C2" s="47"/>
      <c r="D2" s="47"/>
      <c r="E2" s="47"/>
      <c r="F2" s="40" t="s">
        <v>200</v>
      </c>
      <c r="G2" s="47"/>
      <c r="H2" s="47"/>
      <c r="I2" s="47"/>
      <c r="J2" s="47"/>
      <c r="K2" s="47"/>
      <c r="L2" s="47"/>
      <c r="M2" s="47"/>
      <c r="N2" s="49"/>
      <c r="O2" s="47"/>
      <c r="P2" s="50" t="s">
        <v>196</v>
      </c>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row>
    <row r="3" spans="1:54" ht="11.45" customHeight="1" x14ac:dyDescent="0.2">
      <c r="A3" s="47"/>
      <c r="B3" s="47"/>
      <c r="C3" s="47"/>
      <c r="D3" s="47"/>
      <c r="E3" s="47"/>
      <c r="F3" s="78">
        <f>'Cover Sht'!$A$15</f>
        <v>0</v>
      </c>
      <c r="G3" s="47"/>
      <c r="H3" s="47"/>
      <c r="I3" s="47"/>
      <c r="J3" s="47"/>
      <c r="K3" s="47"/>
      <c r="L3" s="47"/>
      <c r="M3" s="47"/>
      <c r="N3" s="47"/>
      <c r="O3" s="47"/>
      <c r="P3" s="78">
        <f>'Cover Sht'!$A$15</f>
        <v>0</v>
      </c>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row>
    <row r="4" spans="1:54" ht="11.45" customHeight="1" x14ac:dyDescent="0.2">
      <c r="B4" s="81" t="s">
        <v>246</v>
      </c>
      <c r="C4" s="91">
        <f>'Cover Sht'!$E$18</f>
        <v>0</v>
      </c>
      <c r="D4" s="49"/>
      <c r="E4" s="47"/>
      <c r="F4" s="81" t="s">
        <v>247</v>
      </c>
      <c r="G4" s="91">
        <f>'Cover Sht'!$D$22</f>
        <v>0</v>
      </c>
      <c r="J4" s="47"/>
      <c r="K4" s="81" t="s">
        <v>246</v>
      </c>
      <c r="L4" s="91">
        <f>'Cover Sht'!$E$18</f>
        <v>0</v>
      </c>
      <c r="P4" s="81" t="s">
        <v>247</v>
      </c>
      <c r="Q4" s="91">
        <f>'Cover Sht'!$D$22</f>
        <v>0</v>
      </c>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1:54" ht="11.45" customHeight="1" x14ac:dyDescent="0.2">
      <c r="B5" s="81" t="s">
        <v>248</v>
      </c>
      <c r="C5" s="208">
        <f>IF('Cover Sht'!$A$10="POST  DESIGN  SERVICES",'Cover Sht'!$E$21,'Cover Sht'!$E$19)</f>
        <v>0</v>
      </c>
      <c r="D5" s="49"/>
      <c r="E5" s="47"/>
      <c r="F5" s="81" t="s">
        <v>249</v>
      </c>
      <c r="G5" s="91">
        <f>'Cover Sht'!$A$28</f>
        <v>0</v>
      </c>
      <c r="J5" s="47"/>
      <c r="K5" s="81" t="s">
        <v>248</v>
      </c>
      <c r="L5" s="208">
        <f>IF('Cover Sht'!$A$10="POST  DESIGN  SERVICES",'Cover Sht'!$E$21,'Cover Sht'!$E$19)</f>
        <v>0</v>
      </c>
      <c r="N5" s="49"/>
      <c r="O5" s="47"/>
      <c r="P5" s="81" t="s">
        <v>249</v>
      </c>
      <c r="Q5" s="91">
        <f>'Cover Sht'!$A$28</f>
        <v>0</v>
      </c>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row>
    <row r="6" spans="1:54" ht="11.45" customHeight="1" x14ac:dyDescent="0.2">
      <c r="B6" s="61"/>
      <c r="C6" s="61"/>
      <c r="D6" s="61"/>
      <c r="E6" s="61"/>
      <c r="F6" s="61"/>
      <c r="G6" s="41" t="s">
        <v>245</v>
      </c>
      <c r="H6" s="61"/>
      <c r="I6" s="61"/>
      <c r="J6" s="47"/>
      <c r="K6" s="47"/>
      <c r="N6" s="49"/>
      <c r="O6" s="47"/>
      <c r="P6" s="47"/>
      <c r="Q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row>
    <row r="7" spans="1:54" ht="11.45" customHeight="1" x14ac:dyDescent="0.2">
      <c r="A7" s="58"/>
      <c r="B7" s="59" t="s">
        <v>192</v>
      </c>
      <c r="C7" s="59"/>
      <c r="D7" s="59"/>
      <c r="E7" s="41" t="s">
        <v>238</v>
      </c>
      <c r="F7" s="41"/>
      <c r="G7" s="41" t="s">
        <v>239</v>
      </c>
      <c r="H7" s="41" t="s">
        <v>166</v>
      </c>
      <c r="I7" s="60"/>
      <c r="M7" s="42" t="s">
        <v>478</v>
      </c>
      <c r="N7" s="42" t="s">
        <v>45</v>
      </c>
      <c r="O7" s="38" t="s">
        <v>50</v>
      </c>
      <c r="P7" s="43" t="s">
        <v>478</v>
      </c>
      <c r="Q7" s="38" t="s">
        <v>63</v>
      </c>
      <c r="R7" s="38" t="s">
        <v>478</v>
      </c>
      <c r="S7" s="38" t="s">
        <v>134</v>
      </c>
      <c r="T7" s="38" t="s">
        <v>46</v>
      </c>
      <c r="U7" s="38" t="s">
        <v>46</v>
      </c>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row>
    <row r="8" spans="1:54" ht="11.45" customHeight="1" x14ac:dyDescent="0.2">
      <c r="I8" s="61"/>
      <c r="J8" s="15" t="s">
        <v>82</v>
      </c>
      <c r="K8" s="47"/>
      <c r="L8" s="47"/>
      <c r="M8" s="44" t="s">
        <v>45</v>
      </c>
      <c r="N8" s="44" t="s">
        <v>49</v>
      </c>
      <c r="O8" s="39" t="s">
        <v>876</v>
      </c>
      <c r="P8" s="46" t="s">
        <v>63</v>
      </c>
      <c r="Q8" s="39"/>
      <c r="R8" s="39" t="s">
        <v>134</v>
      </c>
      <c r="S8" s="39"/>
      <c r="T8" s="39" t="s">
        <v>51</v>
      </c>
      <c r="U8" s="39" t="s">
        <v>169</v>
      </c>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row>
    <row r="9" spans="1:54" ht="11.45" customHeight="1" x14ac:dyDescent="0.2">
      <c r="A9" s="58"/>
      <c r="B9" s="59" t="s">
        <v>359</v>
      </c>
      <c r="C9" s="61"/>
      <c r="D9" s="61"/>
      <c r="E9" s="582">
        <f>M66</f>
        <v>0</v>
      </c>
      <c r="F9" s="137"/>
      <c r="G9" s="198">
        <f>+'Fee Summary'!G11</f>
        <v>0</v>
      </c>
      <c r="H9" s="62">
        <f t="shared" ref="H9:H15" si="0">CEILING(E9*G9,0.01)</f>
        <v>0</v>
      </c>
      <c r="I9" s="61"/>
      <c r="J9" s="13" t="s">
        <v>84</v>
      </c>
      <c r="K9" s="54"/>
      <c r="L9" s="54"/>
      <c r="M9" s="44" t="s">
        <v>49</v>
      </c>
      <c r="N9" s="44"/>
      <c r="O9" s="45"/>
      <c r="P9" s="46"/>
      <c r="Q9" s="39" t="s">
        <v>245</v>
      </c>
      <c r="R9" s="39"/>
      <c r="S9" s="39" t="s">
        <v>245</v>
      </c>
      <c r="T9" s="39"/>
      <c r="U9" s="39"/>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row>
    <row r="10" spans="1:54" ht="11.45" customHeight="1" x14ac:dyDescent="0.2">
      <c r="A10" s="58"/>
      <c r="B10" s="59" t="s">
        <v>256</v>
      </c>
      <c r="C10" s="61"/>
      <c r="D10" s="61"/>
      <c r="E10" s="582">
        <f>N66</f>
        <v>0</v>
      </c>
      <c r="F10" s="137"/>
      <c r="G10" s="198">
        <f>+'Fee Summary'!G12</f>
        <v>0</v>
      </c>
      <c r="H10" s="62">
        <f t="shared" si="0"/>
        <v>0</v>
      </c>
      <c r="I10" s="61"/>
      <c r="J10" s="11" t="s">
        <v>941</v>
      </c>
      <c r="K10" s="54"/>
      <c r="L10" s="54"/>
      <c r="M10" s="267"/>
      <c r="N10" s="267"/>
      <c r="O10" s="267"/>
      <c r="P10" s="267"/>
      <c r="Q10" s="267"/>
      <c r="R10" s="267"/>
      <c r="S10" s="267"/>
      <c r="T10" s="267"/>
      <c r="U10" s="309">
        <f>+'Project Info'!D31</f>
        <v>0</v>
      </c>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row>
    <row r="11" spans="1:54" ht="11.45" customHeight="1" x14ac:dyDescent="0.2">
      <c r="A11" s="65" t="s">
        <v>152</v>
      </c>
      <c r="B11" s="59" t="s">
        <v>104</v>
      </c>
      <c r="C11" s="61"/>
      <c r="D11" s="61"/>
      <c r="E11" s="582">
        <f>O66</f>
        <v>0</v>
      </c>
      <c r="F11" s="137"/>
      <c r="G11" s="198">
        <f>+'Fee Summary'!G13</f>
        <v>0</v>
      </c>
      <c r="H11" s="62">
        <f t="shared" si="0"/>
        <v>0</v>
      </c>
      <c r="I11" s="61"/>
      <c r="J11" s="55" t="s">
        <v>942</v>
      </c>
      <c r="K11" s="54"/>
      <c r="L11" s="54"/>
      <c r="M11" s="252"/>
      <c r="N11" s="252"/>
      <c r="O11" s="252"/>
      <c r="P11" s="252"/>
      <c r="Q11" s="252"/>
      <c r="R11" s="252"/>
      <c r="S11" s="252"/>
      <c r="T11" s="253">
        <f>SUM(M11:S11)</f>
        <v>0</v>
      </c>
      <c r="U11" s="38" t="s">
        <v>46</v>
      </c>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row>
    <row r="12" spans="1:54" ht="11.45" customHeight="1" x14ac:dyDescent="0.2">
      <c r="A12" s="58"/>
      <c r="B12" s="59" t="s">
        <v>356</v>
      </c>
      <c r="C12" s="63"/>
      <c r="D12" s="61"/>
      <c r="E12" s="582">
        <f>P66</f>
        <v>0</v>
      </c>
      <c r="F12" s="137"/>
      <c r="G12" s="198">
        <f>+'Fee Summary'!G14</f>
        <v>0</v>
      </c>
      <c r="H12" s="62">
        <f t="shared" si="0"/>
        <v>0</v>
      </c>
      <c r="I12" s="61"/>
      <c r="J12" s="55" t="s">
        <v>943</v>
      </c>
      <c r="K12" s="54"/>
      <c r="L12" s="54"/>
      <c r="M12" s="252"/>
      <c r="N12" s="252"/>
      <c r="O12" s="252"/>
      <c r="P12" s="252"/>
      <c r="Q12" s="252"/>
      <c r="R12" s="252"/>
      <c r="S12" s="252"/>
      <c r="T12" s="253">
        <f>SUM(M12:S12)</f>
        <v>0</v>
      </c>
      <c r="U12" s="39" t="s">
        <v>174</v>
      </c>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row>
    <row r="13" spans="1:54" ht="11.45" customHeight="1" x14ac:dyDescent="0.2">
      <c r="A13" s="65"/>
      <c r="B13" s="59" t="s">
        <v>63</v>
      </c>
      <c r="C13" s="63"/>
      <c r="D13" s="54"/>
      <c r="E13" s="582">
        <f>Q66</f>
        <v>0</v>
      </c>
      <c r="F13" s="614"/>
      <c r="G13" s="198">
        <f>+'Fee Summary'!G15</f>
        <v>0</v>
      </c>
      <c r="H13" s="62">
        <f t="shared" si="0"/>
        <v>0</v>
      </c>
      <c r="I13" s="61"/>
      <c r="J13" s="11"/>
      <c r="K13" s="47"/>
      <c r="L13" s="47"/>
      <c r="M13" s="252"/>
      <c r="N13" s="252"/>
      <c r="O13" s="252"/>
      <c r="P13" s="252"/>
      <c r="Q13" s="252"/>
      <c r="R13" s="252"/>
      <c r="S13" s="252"/>
      <c r="T13" s="253">
        <f>SUM(M13:S13)</f>
        <v>0</v>
      </c>
      <c r="U13" s="204">
        <v>0</v>
      </c>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row>
    <row r="14" spans="1:54" ht="11.45" customHeight="1" x14ac:dyDescent="0.2">
      <c r="A14" s="65" t="s">
        <v>152</v>
      </c>
      <c r="B14" s="59" t="s">
        <v>360</v>
      </c>
      <c r="C14" s="61"/>
      <c r="D14" s="54"/>
      <c r="E14" s="582">
        <f>R66</f>
        <v>0</v>
      </c>
      <c r="F14" s="614"/>
      <c r="G14" s="198">
        <f>+'Fee Summary'!G17</f>
        <v>0</v>
      </c>
      <c r="H14" s="62">
        <f t="shared" si="0"/>
        <v>0</v>
      </c>
      <c r="I14" s="61"/>
      <c r="M14" s="273"/>
      <c r="N14" s="273"/>
      <c r="O14" s="273"/>
      <c r="P14" s="273"/>
      <c r="Q14" s="273"/>
      <c r="R14" s="273"/>
      <c r="S14" s="273"/>
      <c r="T14" s="587"/>
      <c r="U14" s="38" t="s">
        <v>46</v>
      </c>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row>
    <row r="15" spans="1:54" ht="11.45" customHeight="1" x14ac:dyDescent="0.2">
      <c r="A15" s="65" t="s">
        <v>152</v>
      </c>
      <c r="B15" s="59" t="s">
        <v>134</v>
      </c>
      <c r="E15" s="584">
        <f>S66</f>
        <v>0</v>
      </c>
      <c r="F15" s="620"/>
      <c r="G15" s="228">
        <f>+'Fee Summary'!G18</f>
        <v>0</v>
      </c>
      <c r="H15" s="64">
        <f t="shared" si="0"/>
        <v>0</v>
      </c>
      <c r="I15" s="61"/>
      <c r="J15" s="11" t="s">
        <v>1002</v>
      </c>
      <c r="K15" s="47"/>
      <c r="L15" s="47"/>
      <c r="M15" s="273"/>
      <c r="N15" s="273"/>
      <c r="O15" s="273"/>
      <c r="P15" s="273"/>
      <c r="Q15" s="273"/>
      <c r="R15" s="273"/>
      <c r="S15" s="273"/>
      <c r="T15" s="273"/>
      <c r="U15" s="39" t="s">
        <v>189</v>
      </c>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row>
    <row r="16" spans="1:54" ht="11.45" customHeight="1" x14ac:dyDescent="0.2">
      <c r="A16" s="35"/>
      <c r="B16" s="59" t="s">
        <v>245</v>
      </c>
      <c r="C16" s="61"/>
      <c r="D16" s="54"/>
      <c r="E16" s="585">
        <f>SUM(E9:E15)</f>
        <v>0</v>
      </c>
      <c r="F16" s="30" t="s">
        <v>245</v>
      </c>
      <c r="G16" s="84" t="s">
        <v>245</v>
      </c>
      <c r="H16" s="62">
        <f>SUM(H9:H15)</f>
        <v>0</v>
      </c>
      <c r="I16" s="61"/>
      <c r="J16" s="11" t="s">
        <v>944</v>
      </c>
      <c r="K16" s="54"/>
      <c r="L16" s="54"/>
      <c r="M16" s="252"/>
      <c r="N16" s="252"/>
      <c r="O16" s="252"/>
      <c r="P16" s="252"/>
      <c r="Q16" s="252"/>
      <c r="R16" s="252"/>
      <c r="S16" s="252"/>
      <c r="T16" s="253">
        <f>SUM(M16:S16)</f>
        <v>0</v>
      </c>
      <c r="U16" s="204">
        <v>0</v>
      </c>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11.45" customHeight="1" x14ac:dyDescent="0.2">
      <c r="A17" s="35" t="s">
        <v>245</v>
      </c>
      <c r="E17" s="137"/>
      <c r="F17" s="137"/>
      <c r="G17" s="137"/>
      <c r="I17" s="61"/>
      <c r="J17" s="11" t="s">
        <v>945</v>
      </c>
      <c r="K17" s="47"/>
      <c r="L17" s="47"/>
      <c r="M17" s="252"/>
      <c r="N17" s="252"/>
      <c r="O17" s="252"/>
      <c r="P17" s="252"/>
      <c r="Q17" s="252"/>
      <c r="R17" s="252"/>
      <c r="S17" s="252"/>
      <c r="T17" s="253">
        <f>SUM(M17:S17)</f>
        <v>0</v>
      </c>
      <c r="U17" s="351" t="s">
        <v>245</v>
      </c>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row>
    <row r="18" spans="1:54" ht="11.45" customHeight="1" x14ac:dyDescent="0.2">
      <c r="B18" s="59" t="s">
        <v>161</v>
      </c>
      <c r="E18" s="590">
        <f>IF(U13=0,0,ROUND(E16/U13,0))</f>
        <v>0</v>
      </c>
      <c r="F18" s="137"/>
      <c r="G18" s="137"/>
      <c r="I18" s="61"/>
      <c r="M18" s="273"/>
      <c r="N18" s="273"/>
      <c r="O18" s="273"/>
      <c r="P18" s="273"/>
      <c r="Q18" s="273"/>
      <c r="R18" s="273"/>
      <c r="S18" s="273"/>
      <c r="T18" s="587"/>
      <c r="U18" s="352"/>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row>
    <row r="19" spans="1:54" ht="11.45" customHeight="1" x14ac:dyDescent="0.2">
      <c r="B19" s="59" t="s">
        <v>190</v>
      </c>
      <c r="E19" s="590">
        <f>IF(U16=0,0,ROUND(E16/U16,0))</f>
        <v>0</v>
      </c>
      <c r="F19" s="137"/>
      <c r="G19" s="137"/>
      <c r="I19" s="61"/>
      <c r="J19" s="13" t="s">
        <v>1003</v>
      </c>
      <c r="K19" s="47"/>
      <c r="L19" s="54"/>
      <c r="M19" s="273"/>
      <c r="N19" s="273"/>
      <c r="O19" s="273"/>
      <c r="P19" s="273"/>
      <c r="Q19" s="273"/>
      <c r="R19" s="273"/>
      <c r="S19" s="273"/>
      <c r="T19" s="273"/>
      <c r="U19" s="352"/>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row>
    <row r="20" spans="1:54" ht="11.45" customHeight="1" x14ac:dyDescent="0.2">
      <c r="A20" s="58"/>
      <c r="B20" s="58"/>
      <c r="C20" s="58"/>
      <c r="D20" s="65" t="s">
        <v>245</v>
      </c>
      <c r="E20" s="60" t="s">
        <v>210</v>
      </c>
      <c r="F20" s="58"/>
      <c r="G20" s="227">
        <f>'Fee Summary'!$Y$25</f>
        <v>0</v>
      </c>
      <c r="H20" s="66">
        <f>CEILING(H16*G20,0.01)</f>
        <v>0</v>
      </c>
      <c r="I20" s="61"/>
      <c r="J20" s="11" t="s">
        <v>946</v>
      </c>
      <c r="K20" s="122"/>
      <c r="L20" s="122"/>
      <c r="M20" s="252"/>
      <c r="N20" s="252"/>
      <c r="O20" s="252"/>
      <c r="P20" s="252"/>
      <c r="Q20" s="252"/>
      <c r="R20" s="252"/>
      <c r="S20" s="252"/>
      <c r="T20" s="253">
        <f t="shared" ref="T20:T30" si="1">SUM(M20:S20)</f>
        <v>0</v>
      </c>
      <c r="U20" s="349"/>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row>
    <row r="21" spans="1:54" ht="11.45" customHeight="1" x14ac:dyDescent="0.2">
      <c r="A21" s="58"/>
      <c r="B21" s="58"/>
      <c r="C21" s="58"/>
      <c r="D21" s="65" t="s">
        <v>152</v>
      </c>
      <c r="E21" s="67" t="s">
        <v>195</v>
      </c>
      <c r="F21" s="68"/>
      <c r="G21" s="616"/>
      <c r="H21" s="69">
        <f>+H35</f>
        <v>0</v>
      </c>
      <c r="I21" s="61"/>
      <c r="J21" s="11" t="s">
        <v>1254</v>
      </c>
      <c r="K21" s="122"/>
      <c r="L21" s="122"/>
      <c r="M21" s="252"/>
      <c r="N21" s="252"/>
      <c r="O21" s="252"/>
      <c r="P21" s="252"/>
      <c r="Q21" s="252"/>
      <c r="R21" s="252"/>
      <c r="S21" s="252"/>
      <c r="T21" s="253">
        <f t="shared" si="1"/>
        <v>0</v>
      </c>
      <c r="U21" s="349"/>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row>
    <row r="22" spans="1:54" ht="11.45" customHeight="1" x14ac:dyDescent="0.2">
      <c r="A22" s="58"/>
      <c r="B22" s="58"/>
      <c r="C22" s="58"/>
      <c r="D22" s="58"/>
      <c r="E22" s="835" t="s">
        <v>57</v>
      </c>
      <c r="F22" s="835"/>
      <c r="G22" s="835"/>
      <c r="H22" s="70">
        <f>SUM(H16:H21)</f>
        <v>0</v>
      </c>
      <c r="I22" s="61"/>
      <c r="J22" s="11" t="s">
        <v>1255</v>
      </c>
      <c r="K22" s="122"/>
      <c r="L22" s="122"/>
      <c r="M22" s="252"/>
      <c r="N22" s="252"/>
      <c r="O22" s="252"/>
      <c r="P22" s="252"/>
      <c r="Q22" s="252"/>
      <c r="R22" s="252"/>
      <c r="S22" s="252"/>
      <c r="T22" s="253">
        <f t="shared" si="1"/>
        <v>0</v>
      </c>
      <c r="U22" s="349"/>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row>
    <row r="23" spans="1:54" ht="11.45" customHeight="1" x14ac:dyDescent="0.2">
      <c r="A23" s="58"/>
      <c r="B23" s="60" t="s">
        <v>245</v>
      </c>
      <c r="C23" s="60"/>
      <c r="D23" s="58"/>
      <c r="E23" s="60" t="s">
        <v>245</v>
      </c>
      <c r="F23" s="58"/>
      <c r="G23" s="58"/>
      <c r="H23" s="60" t="s">
        <v>245</v>
      </c>
      <c r="I23" s="61"/>
      <c r="J23" s="11" t="s">
        <v>1256</v>
      </c>
      <c r="K23" s="122"/>
      <c r="L23" s="122"/>
      <c r="M23" s="252"/>
      <c r="N23" s="252"/>
      <c r="O23" s="252"/>
      <c r="P23" s="252"/>
      <c r="Q23" s="252"/>
      <c r="R23" s="252"/>
      <c r="S23" s="252"/>
      <c r="T23" s="253">
        <f t="shared" si="1"/>
        <v>0</v>
      </c>
      <c r="U23" s="349"/>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row>
    <row r="24" spans="1:54" ht="11.45" customHeight="1" thickBot="1" x14ac:dyDescent="0.25">
      <c r="A24" s="58"/>
      <c r="B24" s="58"/>
      <c r="C24" s="58"/>
      <c r="D24" s="58"/>
      <c r="E24" s="60" t="s">
        <v>194</v>
      </c>
      <c r="F24" s="58"/>
      <c r="G24" s="236">
        <f>+'Fee Summary'!Z25</f>
        <v>0.13</v>
      </c>
      <c r="H24" s="71">
        <f>CEILING((H16+H21)*G24,0.01)</f>
        <v>0</v>
      </c>
      <c r="I24" s="61"/>
      <c r="J24" s="11" t="s">
        <v>947</v>
      </c>
      <c r="K24" s="122"/>
      <c r="L24" s="122"/>
      <c r="M24" s="252"/>
      <c r="N24" s="252"/>
      <c r="O24" s="252"/>
      <c r="P24" s="252"/>
      <c r="Q24" s="252"/>
      <c r="R24" s="252"/>
      <c r="S24" s="252"/>
      <c r="T24" s="253">
        <f t="shared" si="1"/>
        <v>0</v>
      </c>
      <c r="U24" s="349"/>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row>
    <row r="25" spans="1:54" ht="11.45" customHeight="1" thickTop="1" x14ac:dyDescent="0.2">
      <c r="A25" s="58"/>
      <c r="B25" s="58"/>
      <c r="C25" s="58"/>
      <c r="D25" s="58"/>
      <c r="E25" s="58"/>
      <c r="F25" s="58"/>
      <c r="G25" s="58"/>
      <c r="H25" s="72">
        <f>SUM(H22:H24)</f>
        <v>0</v>
      </c>
      <c r="I25" s="61"/>
      <c r="J25" s="11" t="s">
        <v>948</v>
      </c>
      <c r="K25" s="122"/>
      <c r="L25" s="122"/>
      <c r="M25" s="252"/>
      <c r="N25" s="252"/>
      <c r="O25" s="252"/>
      <c r="P25" s="252"/>
      <c r="Q25" s="252"/>
      <c r="R25" s="252"/>
      <c r="S25" s="252"/>
      <c r="T25" s="253">
        <f t="shared" si="1"/>
        <v>0</v>
      </c>
      <c r="U25" s="350"/>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row>
    <row r="26" spans="1:54" ht="11.45" customHeight="1" x14ac:dyDescent="0.2">
      <c r="A26" s="58"/>
      <c r="B26" s="58"/>
      <c r="C26" s="58"/>
      <c r="D26" s="65" t="s">
        <v>182</v>
      </c>
      <c r="E26" s="67" t="s">
        <v>211</v>
      </c>
      <c r="F26" s="68"/>
      <c r="G26" s="227">
        <f>'Fee Summary'!AA25</f>
        <v>0</v>
      </c>
      <c r="H26" s="69">
        <f>CEILING(H16*G26,0.01)</f>
        <v>0</v>
      </c>
      <c r="J26" s="11" t="s">
        <v>949</v>
      </c>
      <c r="K26" s="122"/>
      <c r="L26" s="122"/>
      <c r="M26" s="252"/>
      <c r="N26" s="252"/>
      <c r="O26" s="252"/>
      <c r="P26" s="252"/>
      <c r="Q26" s="252"/>
      <c r="R26" s="252"/>
      <c r="S26" s="252"/>
      <c r="T26" s="253">
        <f>SUM(M26:S26)</f>
        <v>0</v>
      </c>
      <c r="U26" s="350"/>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row>
    <row r="27" spans="1:54" ht="11.45" customHeight="1" x14ac:dyDescent="0.2">
      <c r="A27" s="58"/>
      <c r="B27" s="58"/>
      <c r="C27" s="58"/>
      <c r="D27" s="58"/>
      <c r="E27" s="834" t="s">
        <v>1215</v>
      </c>
      <c r="F27" s="834"/>
      <c r="G27" s="834"/>
      <c r="H27" s="73">
        <f>SUM(H25:H26)</f>
        <v>0</v>
      </c>
      <c r="J27" s="11" t="s">
        <v>1004</v>
      </c>
      <c r="K27" s="122"/>
      <c r="L27" s="122"/>
      <c r="M27" s="252"/>
      <c r="N27" s="252"/>
      <c r="O27" s="252"/>
      <c r="P27" s="252"/>
      <c r="Q27" s="252"/>
      <c r="R27" s="252"/>
      <c r="S27" s="252"/>
      <c r="T27" s="253">
        <f t="shared" si="1"/>
        <v>0</v>
      </c>
      <c r="U27" s="350"/>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row>
    <row r="28" spans="1:54" ht="11.45" customHeight="1" x14ac:dyDescent="0.2">
      <c r="A28" s="58"/>
      <c r="B28" s="58"/>
      <c r="C28" s="58"/>
      <c r="D28" s="60"/>
      <c r="E28" s="60"/>
      <c r="F28" s="60"/>
      <c r="G28" s="60"/>
      <c r="H28" s="60"/>
      <c r="J28" s="11" t="s">
        <v>950</v>
      </c>
      <c r="K28" s="122"/>
      <c r="L28" s="122"/>
      <c r="M28" s="252"/>
      <c r="N28" s="252"/>
      <c r="O28" s="252"/>
      <c r="P28" s="252"/>
      <c r="Q28" s="252"/>
      <c r="R28" s="252"/>
      <c r="S28" s="252"/>
      <c r="T28" s="253">
        <f t="shared" si="1"/>
        <v>0</v>
      </c>
      <c r="U28" s="349"/>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row>
    <row r="29" spans="1:54" ht="11.45" customHeight="1" x14ac:dyDescent="0.2">
      <c r="A29" s="58"/>
      <c r="B29" s="19" t="s">
        <v>537</v>
      </c>
      <c r="J29" s="11" t="s">
        <v>951</v>
      </c>
      <c r="M29" s="252"/>
      <c r="N29" s="252"/>
      <c r="O29" s="252"/>
      <c r="P29" s="252"/>
      <c r="Q29" s="252"/>
      <c r="R29" s="252"/>
      <c r="S29" s="252"/>
      <c r="T29" s="253">
        <f t="shared" si="1"/>
        <v>0</v>
      </c>
      <c r="U29" s="349"/>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row>
    <row r="30" spans="1:54" ht="11.45" customHeight="1" x14ac:dyDescent="0.2">
      <c r="A30" s="60"/>
      <c r="B30" s="59" t="s">
        <v>192</v>
      </c>
      <c r="C30" s="59"/>
      <c r="D30" s="59"/>
      <c r="E30" s="41" t="s">
        <v>538</v>
      </c>
      <c r="F30" s="41"/>
      <c r="G30" s="41" t="s">
        <v>539</v>
      </c>
      <c r="H30" s="41" t="s">
        <v>540</v>
      </c>
      <c r="I30" s="60"/>
      <c r="J30" s="11" t="s">
        <v>1006</v>
      </c>
      <c r="K30" s="47"/>
      <c r="L30" s="47"/>
      <c r="M30" s="252"/>
      <c r="N30" s="252"/>
      <c r="O30" s="252"/>
      <c r="P30" s="252"/>
      <c r="Q30" s="252"/>
      <c r="R30" s="252"/>
      <c r="S30" s="252"/>
      <c r="T30" s="253">
        <f t="shared" si="1"/>
        <v>0</v>
      </c>
      <c r="U30" s="353"/>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row>
    <row r="31" spans="1:54" ht="11.45" customHeight="1" x14ac:dyDescent="0.2">
      <c r="A31" s="74"/>
      <c r="B31" s="59"/>
      <c r="C31" s="59"/>
      <c r="D31" s="59"/>
      <c r="E31" s="41"/>
      <c r="F31" s="41"/>
      <c r="G31" s="41"/>
      <c r="H31" s="41"/>
      <c r="I31" s="58"/>
      <c r="J31" s="11"/>
      <c r="K31" s="47"/>
      <c r="L31" s="47"/>
      <c r="M31" s="274"/>
      <c r="N31" s="274"/>
      <c r="O31" s="274"/>
      <c r="P31" s="274"/>
      <c r="Q31" s="274"/>
      <c r="R31" s="274"/>
      <c r="S31" s="274"/>
      <c r="T31" s="274"/>
      <c r="U31" s="353"/>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row>
    <row r="32" spans="1:54" ht="11.45" customHeight="1" x14ac:dyDescent="0.2">
      <c r="A32" s="60"/>
      <c r="B32" s="59" t="s">
        <v>104</v>
      </c>
      <c r="C32" s="61"/>
      <c r="D32" s="61"/>
      <c r="E32" s="600">
        <v>0</v>
      </c>
      <c r="F32" s="322">
        <f>+IF(E11=0, ,E32/E11)</f>
        <v>0</v>
      </c>
      <c r="G32" s="198">
        <f>+'Fee Summary'!$P$11</f>
        <v>0</v>
      </c>
      <c r="H32" s="62">
        <f>+E32*G32</f>
        <v>0</v>
      </c>
      <c r="I32" s="58"/>
      <c r="J32" s="13" t="s">
        <v>245</v>
      </c>
      <c r="M32" s="267"/>
      <c r="N32" s="267"/>
      <c r="O32" s="267"/>
      <c r="P32" s="267"/>
      <c r="Q32" s="267"/>
      <c r="R32" s="267"/>
      <c r="S32" s="267"/>
      <c r="T32" s="255"/>
      <c r="U32" s="230"/>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row>
    <row r="33" spans="1:54" ht="11.45" customHeight="1" x14ac:dyDescent="0.2">
      <c r="A33" s="60"/>
      <c r="B33" s="59" t="s">
        <v>360</v>
      </c>
      <c r="C33" s="47"/>
      <c r="D33" s="54"/>
      <c r="E33" s="600">
        <v>0</v>
      </c>
      <c r="F33" s="322">
        <f>+IF(E14=0, ,E33/E14)</f>
        <v>0</v>
      </c>
      <c r="G33" s="198">
        <f>+'Fee Summary'!$P$12</f>
        <v>0</v>
      </c>
      <c r="H33" s="62">
        <f>+E33*G33</f>
        <v>0</v>
      </c>
      <c r="I33" s="58"/>
      <c r="J33" s="13" t="s">
        <v>1462</v>
      </c>
      <c r="M33" s="267"/>
      <c r="N33" s="267"/>
      <c r="O33" s="267"/>
      <c r="P33" s="267"/>
      <c r="Q33" s="267"/>
      <c r="R33" s="267"/>
      <c r="S33" s="267"/>
      <c r="T33" s="255"/>
      <c r="U33" s="230"/>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row>
    <row r="34" spans="1:54" ht="11.45" customHeight="1" x14ac:dyDescent="0.2">
      <c r="A34" s="58"/>
      <c r="B34" s="59" t="s">
        <v>134</v>
      </c>
      <c r="C34" s="61"/>
      <c r="D34" s="54"/>
      <c r="E34" s="600">
        <v>0</v>
      </c>
      <c r="F34" s="322">
        <f>+IF(E15=0, ,E34/E15)</f>
        <v>0</v>
      </c>
      <c r="G34" s="198">
        <f>+'Fee Summary'!$P$13</f>
        <v>0</v>
      </c>
      <c r="H34" s="62">
        <f>+E34*G34</f>
        <v>0</v>
      </c>
      <c r="I34" s="58"/>
      <c r="J34" s="11" t="s">
        <v>1471</v>
      </c>
      <c r="K34" s="47"/>
      <c r="L34" s="47"/>
      <c r="M34" s="252"/>
      <c r="N34" s="252"/>
      <c r="O34" s="252"/>
      <c r="P34" s="252"/>
      <c r="Q34" s="252"/>
      <c r="R34" s="252"/>
      <c r="S34" s="252"/>
      <c r="T34" s="253">
        <f t="shared" ref="T34" si="2">SUM(M34:S34)</f>
        <v>0</v>
      </c>
      <c r="U34" s="230"/>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row>
    <row r="35" spans="1:54" ht="11.45" customHeight="1" x14ac:dyDescent="0.2">
      <c r="A35" s="74"/>
      <c r="B35" s="55"/>
      <c r="D35" s="61" t="s">
        <v>46</v>
      </c>
      <c r="E35" s="601">
        <f>+SUM(E32:E34)</f>
        <v>0</v>
      </c>
      <c r="F35" s="323"/>
      <c r="G35" s="323"/>
      <c r="H35" s="167">
        <f>+SUM(H32:H34)</f>
        <v>0</v>
      </c>
      <c r="I35" s="58"/>
      <c r="J35" s="11" t="s">
        <v>1463</v>
      </c>
      <c r="K35" s="47"/>
      <c r="L35" s="47"/>
      <c r="M35" s="252"/>
      <c r="N35" s="252"/>
      <c r="O35" s="252"/>
      <c r="P35" s="252"/>
      <c r="Q35" s="252"/>
      <c r="R35" s="252"/>
      <c r="S35" s="252"/>
      <c r="T35" s="253">
        <f t="shared" ref="T35:T36" si="3">SUM(M35:S35)</f>
        <v>0</v>
      </c>
      <c r="U35" s="230"/>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row>
    <row r="36" spans="1:54" ht="11.45" customHeight="1" x14ac:dyDescent="0.2">
      <c r="A36" s="58"/>
      <c r="B36" s="60"/>
      <c r="E36" s="58"/>
      <c r="F36" s="58"/>
      <c r="G36" s="58"/>
      <c r="H36" s="58"/>
      <c r="I36" s="58"/>
      <c r="J36" s="11" t="s">
        <v>1464</v>
      </c>
      <c r="K36" s="47"/>
      <c r="L36" s="47"/>
      <c r="M36" s="252"/>
      <c r="N36" s="252"/>
      <c r="O36" s="252"/>
      <c r="P36" s="252"/>
      <c r="Q36" s="252"/>
      <c r="R36" s="252"/>
      <c r="S36" s="252"/>
      <c r="T36" s="253">
        <f t="shared" si="3"/>
        <v>0</v>
      </c>
      <c r="U36" s="230"/>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row>
    <row r="37" spans="1:54" ht="11.45" customHeight="1" x14ac:dyDescent="0.2">
      <c r="A37" s="75"/>
      <c r="B37" s="60"/>
      <c r="D37" s="140"/>
      <c r="E37" s="141"/>
      <c r="F37" s="58"/>
      <c r="G37" s="58"/>
      <c r="H37" s="58"/>
      <c r="I37" s="58"/>
      <c r="J37" s="58"/>
      <c r="K37" s="47"/>
      <c r="L37" s="47"/>
      <c r="M37" s="267"/>
      <c r="N37" s="267"/>
      <c r="O37" s="267"/>
      <c r="P37" s="267"/>
      <c r="Q37" s="267"/>
      <c r="R37" s="267"/>
      <c r="S37" s="267"/>
      <c r="T37" s="589">
        <f>SUM(T11:T13,T16:T17,T20:T30,T34:T36)</f>
        <v>0</v>
      </c>
      <c r="U37" s="230"/>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row>
    <row r="38" spans="1:54" ht="11.45" customHeight="1" x14ac:dyDescent="0.2">
      <c r="B38" s="60"/>
      <c r="I38" s="58"/>
      <c r="J38" s="58"/>
      <c r="K38" s="47"/>
      <c r="L38" s="47"/>
      <c r="M38" s="267"/>
      <c r="N38" s="267"/>
      <c r="O38" s="267"/>
      <c r="P38" s="267"/>
      <c r="Q38" s="267"/>
      <c r="R38" s="267"/>
      <c r="S38" s="267"/>
      <c r="T38" s="255"/>
      <c r="U38" s="230"/>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row>
    <row r="39" spans="1:54" ht="11.45" customHeight="1" x14ac:dyDescent="0.2">
      <c r="I39" s="58"/>
      <c r="J39" s="58"/>
      <c r="K39" s="47"/>
      <c r="L39" s="47"/>
      <c r="M39" s="267"/>
      <c r="N39" s="267"/>
      <c r="O39" s="267"/>
      <c r="P39" s="267"/>
      <c r="Q39" s="267"/>
      <c r="R39" s="267"/>
      <c r="S39" s="267"/>
      <c r="T39" s="255"/>
      <c r="U39" s="230"/>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row>
    <row r="40" spans="1:54" ht="11.45" customHeight="1" x14ac:dyDescent="0.2">
      <c r="J40" s="58"/>
      <c r="K40" s="47"/>
      <c r="L40" s="47"/>
      <c r="M40" s="42" t="s">
        <v>478</v>
      </c>
      <c r="N40" s="42" t="s">
        <v>45</v>
      </c>
      <c r="O40" s="38" t="s">
        <v>50</v>
      </c>
      <c r="P40" s="43" t="s">
        <v>478</v>
      </c>
      <c r="Q40" s="38" t="s">
        <v>63</v>
      </c>
      <c r="R40" s="38" t="s">
        <v>478</v>
      </c>
      <c r="S40" s="38" t="s">
        <v>134</v>
      </c>
      <c r="T40" s="38" t="s">
        <v>46</v>
      </c>
      <c r="U40" s="38" t="s">
        <v>46</v>
      </c>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row>
    <row r="41" spans="1:54" ht="11.45" customHeight="1" x14ac:dyDescent="0.2">
      <c r="J41" s="15" t="s">
        <v>555</v>
      </c>
      <c r="K41" s="47"/>
      <c r="L41" s="47"/>
      <c r="M41" s="44" t="s">
        <v>45</v>
      </c>
      <c r="N41" s="44" t="s">
        <v>49</v>
      </c>
      <c r="O41" s="39" t="s">
        <v>876</v>
      </c>
      <c r="P41" s="46" t="s">
        <v>63</v>
      </c>
      <c r="Q41" s="39"/>
      <c r="R41" s="39" t="s">
        <v>134</v>
      </c>
      <c r="S41" s="39"/>
      <c r="T41" s="39" t="s">
        <v>51</v>
      </c>
      <c r="U41" s="39" t="s">
        <v>169</v>
      </c>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row>
    <row r="42" spans="1:54" ht="11.45" customHeight="1" x14ac:dyDescent="0.2">
      <c r="J42" s="13" t="s">
        <v>84</v>
      </c>
      <c r="K42" s="54"/>
      <c r="L42" s="54"/>
      <c r="M42" s="44" t="s">
        <v>49</v>
      </c>
      <c r="N42" s="44"/>
      <c r="O42" s="45"/>
      <c r="P42" s="46"/>
      <c r="Q42" s="39" t="s">
        <v>245</v>
      </c>
      <c r="R42" s="39"/>
      <c r="S42" s="39" t="s">
        <v>245</v>
      </c>
      <c r="T42" s="39"/>
      <c r="U42" s="39"/>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row>
    <row r="43" spans="1:54" ht="11.45" customHeight="1" x14ac:dyDescent="0.2">
      <c r="J43" s="11" t="s">
        <v>941</v>
      </c>
      <c r="K43" s="54"/>
      <c r="L43" s="54"/>
      <c r="M43" s="268"/>
      <c r="N43" s="268"/>
      <c r="O43" s="268"/>
      <c r="P43" s="268"/>
      <c r="Q43" s="268"/>
      <c r="R43" s="268"/>
      <c r="S43" s="268"/>
      <c r="T43" s="273" t="s">
        <v>245</v>
      </c>
      <c r="U43" s="309">
        <f>+'Project Info'!D38</f>
        <v>0</v>
      </c>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row>
    <row r="44" spans="1:54" ht="11.45" customHeight="1" x14ac:dyDescent="0.2">
      <c r="J44" s="55" t="s">
        <v>942</v>
      </c>
      <c r="K44" s="54"/>
      <c r="L44" s="54"/>
      <c r="M44" s="252"/>
      <c r="N44" s="252"/>
      <c r="O44" s="252"/>
      <c r="P44" s="252"/>
      <c r="Q44" s="252"/>
      <c r="R44" s="252"/>
      <c r="S44" s="252"/>
      <c r="T44" s="253">
        <f>SUM(M44:S44)</f>
        <v>0</v>
      </c>
      <c r="U44" s="38" t="s">
        <v>46</v>
      </c>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row r="45" spans="1:54" ht="11.45" customHeight="1" x14ac:dyDescent="0.2">
      <c r="J45" s="58"/>
      <c r="K45" s="54"/>
      <c r="L45" s="47"/>
      <c r="M45" s="254"/>
      <c r="N45" s="254"/>
      <c r="O45" s="254"/>
      <c r="P45" s="254"/>
      <c r="Q45" s="254"/>
      <c r="R45" s="254"/>
      <c r="S45" s="254"/>
      <c r="T45" s="588"/>
      <c r="U45" s="39" t="s">
        <v>174</v>
      </c>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row>
    <row r="46" spans="1:54" ht="11.45" customHeight="1" x14ac:dyDescent="0.2">
      <c r="J46" s="11" t="s">
        <v>1002</v>
      </c>
      <c r="K46" s="47"/>
      <c r="L46" s="47"/>
      <c r="M46" s="254"/>
      <c r="N46" s="254"/>
      <c r="O46" s="254"/>
      <c r="P46" s="254"/>
      <c r="Q46" s="254"/>
      <c r="R46" s="254"/>
      <c r="S46" s="254"/>
      <c r="T46" s="254"/>
      <c r="U46" s="204">
        <f>U20</f>
        <v>0</v>
      </c>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row>
    <row r="47" spans="1:54" ht="11.45" customHeight="1" x14ac:dyDescent="0.2">
      <c r="J47" s="11" t="s">
        <v>944</v>
      </c>
      <c r="K47" s="54"/>
      <c r="L47" s="54"/>
      <c r="M47" s="252"/>
      <c r="N47" s="252"/>
      <c r="O47" s="252"/>
      <c r="P47" s="252"/>
      <c r="Q47" s="252"/>
      <c r="R47" s="252"/>
      <c r="S47" s="252"/>
      <c r="T47" s="253">
        <f>SUM(M47:S47)</f>
        <v>0</v>
      </c>
      <c r="U47" s="38" t="s">
        <v>46</v>
      </c>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row>
    <row r="48" spans="1:54" ht="11.45" customHeight="1" x14ac:dyDescent="0.2">
      <c r="J48" s="11" t="s">
        <v>245</v>
      </c>
      <c r="M48" s="273"/>
      <c r="N48" s="273"/>
      <c r="O48" s="273"/>
      <c r="P48" s="273"/>
      <c r="Q48" s="273"/>
      <c r="R48" s="273"/>
      <c r="S48" s="273"/>
      <c r="T48" s="588"/>
      <c r="U48" s="39" t="s">
        <v>189</v>
      </c>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row>
    <row r="49" spans="1:54" ht="11.45" customHeight="1" x14ac:dyDescent="0.2">
      <c r="J49" s="87" t="s">
        <v>245</v>
      </c>
      <c r="K49" s="55" t="s">
        <v>245</v>
      </c>
      <c r="L49" s="54"/>
      <c r="M49" s="254"/>
      <c r="N49" s="254"/>
      <c r="O49" s="254"/>
      <c r="P49" s="254"/>
      <c r="Q49" s="254"/>
      <c r="R49" s="254"/>
      <c r="S49" s="254"/>
      <c r="T49" s="254"/>
      <c r="U49" s="308">
        <f>U23</f>
        <v>0</v>
      </c>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row>
    <row r="50" spans="1:54" ht="11.45" customHeight="1" x14ac:dyDescent="0.2">
      <c r="J50" s="13" t="s">
        <v>843</v>
      </c>
      <c r="K50" s="47"/>
      <c r="L50" s="54"/>
      <c r="M50" s="254"/>
      <c r="N50" s="254"/>
      <c r="O50" s="254"/>
      <c r="P50" s="254"/>
      <c r="Q50" s="254"/>
      <c r="R50" s="254"/>
      <c r="S50" s="254"/>
      <c r="T50" s="254"/>
      <c r="U50" s="351" t="s">
        <v>245</v>
      </c>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row>
    <row r="51" spans="1:54" ht="11.45" customHeight="1" x14ac:dyDescent="0.2">
      <c r="J51" s="11" t="s">
        <v>946</v>
      </c>
      <c r="K51" s="54"/>
      <c r="L51" s="54"/>
      <c r="M51" s="252"/>
      <c r="N51" s="252"/>
      <c r="O51" s="252"/>
      <c r="P51" s="252"/>
      <c r="Q51" s="252"/>
      <c r="R51" s="252"/>
      <c r="S51" s="252"/>
      <c r="T51" s="253">
        <f t="shared" ref="T51:T56" si="4">SUM(M51:S51)</f>
        <v>0</v>
      </c>
      <c r="U51" s="190"/>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row>
    <row r="52" spans="1:54" ht="11.45" customHeight="1" x14ac:dyDescent="0.2">
      <c r="J52" s="11" t="s">
        <v>1254</v>
      </c>
      <c r="K52" s="47"/>
      <c r="L52" s="54"/>
      <c r="M52" s="252"/>
      <c r="N52" s="252"/>
      <c r="O52" s="252"/>
      <c r="P52" s="252"/>
      <c r="Q52" s="252"/>
      <c r="R52" s="252"/>
      <c r="S52" s="252"/>
      <c r="T52" s="253">
        <f t="shared" si="4"/>
        <v>0</v>
      </c>
      <c r="U52" s="190"/>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row>
    <row r="53" spans="1:54" ht="11.45" customHeight="1" x14ac:dyDescent="0.2">
      <c r="J53" s="11" t="s">
        <v>1255</v>
      </c>
      <c r="K53" s="47"/>
      <c r="L53" s="54"/>
      <c r="M53" s="252"/>
      <c r="N53" s="252"/>
      <c r="O53" s="252"/>
      <c r="P53" s="252"/>
      <c r="Q53" s="252"/>
      <c r="R53" s="252"/>
      <c r="S53" s="252"/>
      <c r="T53" s="253">
        <f t="shared" si="4"/>
        <v>0</v>
      </c>
      <c r="U53" s="190"/>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row>
    <row r="54" spans="1:54" ht="11.45" customHeight="1" x14ac:dyDescent="0.2">
      <c r="J54" s="11" t="s">
        <v>1256</v>
      </c>
      <c r="K54" s="47"/>
      <c r="L54" s="54"/>
      <c r="M54" s="252"/>
      <c r="N54" s="252"/>
      <c r="O54" s="252"/>
      <c r="P54" s="252"/>
      <c r="Q54" s="252"/>
      <c r="R54" s="252"/>
      <c r="S54" s="252"/>
      <c r="T54" s="253">
        <f t="shared" si="4"/>
        <v>0</v>
      </c>
      <c r="U54" s="190"/>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row>
    <row r="55" spans="1:54" ht="11.45" customHeight="1" x14ac:dyDescent="0.2">
      <c r="J55" s="11" t="s">
        <v>947</v>
      </c>
      <c r="K55" s="47"/>
      <c r="L55" s="54"/>
      <c r="M55" s="252"/>
      <c r="N55" s="252"/>
      <c r="O55" s="252"/>
      <c r="P55" s="252"/>
      <c r="Q55" s="252"/>
      <c r="R55" s="252"/>
      <c r="S55" s="252"/>
      <c r="T55" s="253">
        <f t="shared" si="4"/>
        <v>0</v>
      </c>
      <c r="U55" s="190"/>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row>
    <row r="56" spans="1:54" ht="11.45" customHeight="1" x14ac:dyDescent="0.2">
      <c r="J56" s="11" t="s">
        <v>948</v>
      </c>
      <c r="K56" s="47"/>
      <c r="L56" s="54"/>
      <c r="M56" s="252"/>
      <c r="N56" s="252"/>
      <c r="O56" s="252"/>
      <c r="P56" s="252"/>
      <c r="Q56" s="252"/>
      <c r="R56" s="252"/>
      <c r="S56" s="252"/>
      <c r="T56" s="253">
        <f t="shared" si="4"/>
        <v>0</v>
      </c>
      <c r="U56" s="191"/>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row>
    <row r="57" spans="1:54" ht="11.45" customHeight="1" x14ac:dyDescent="0.2">
      <c r="J57" s="11" t="s">
        <v>949</v>
      </c>
      <c r="K57" s="47"/>
      <c r="L57" s="54"/>
      <c r="M57" s="252"/>
      <c r="N57" s="252"/>
      <c r="O57" s="252"/>
      <c r="P57" s="252"/>
      <c r="Q57" s="252"/>
      <c r="R57" s="252"/>
      <c r="S57" s="252"/>
      <c r="T57" s="253">
        <f>SUM(M57:S57)</f>
        <v>0</v>
      </c>
      <c r="U57" s="191"/>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row>
    <row r="58" spans="1:54" ht="11.45" customHeight="1" x14ac:dyDescent="0.2">
      <c r="J58" s="11" t="s">
        <v>1005</v>
      </c>
      <c r="K58" s="47"/>
      <c r="L58" s="54"/>
      <c r="M58" s="252"/>
      <c r="N58" s="252"/>
      <c r="O58" s="252"/>
      <c r="P58" s="252"/>
      <c r="Q58" s="252"/>
      <c r="R58" s="252"/>
      <c r="S58" s="252"/>
      <c r="T58" s="253">
        <f t="shared" ref="T58:T63" si="5">SUM(M58:S58)</f>
        <v>0</v>
      </c>
      <c r="U58" s="191"/>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row>
    <row r="59" spans="1:54" ht="11.45" customHeight="1" x14ac:dyDescent="0.2">
      <c r="J59" s="11" t="s">
        <v>950</v>
      </c>
      <c r="K59" s="122"/>
      <c r="L59" s="122"/>
      <c r="M59" s="252"/>
      <c r="N59" s="252"/>
      <c r="O59" s="252"/>
      <c r="P59" s="252"/>
      <c r="Q59" s="252"/>
      <c r="R59" s="252"/>
      <c r="S59" s="252"/>
      <c r="T59" s="253">
        <f t="shared" si="5"/>
        <v>0</v>
      </c>
      <c r="U59" s="144"/>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row>
    <row r="60" spans="1:54" ht="11.45" customHeight="1" x14ac:dyDescent="0.2">
      <c r="J60" s="11" t="s">
        <v>951</v>
      </c>
      <c r="M60" s="252"/>
      <c r="N60" s="252"/>
      <c r="O60" s="252"/>
      <c r="P60" s="252"/>
      <c r="Q60" s="252"/>
      <c r="R60" s="252"/>
      <c r="S60" s="252"/>
      <c r="T60" s="253">
        <f t="shared" si="5"/>
        <v>0</v>
      </c>
      <c r="U60" s="144"/>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row>
    <row r="61" spans="1:54" ht="11.45" customHeight="1" x14ac:dyDescent="0.2">
      <c r="J61" s="11" t="s">
        <v>1006</v>
      </c>
      <c r="K61" s="47"/>
      <c r="L61" s="47"/>
      <c r="M61" s="252"/>
      <c r="N61" s="252"/>
      <c r="O61" s="252"/>
      <c r="P61" s="252"/>
      <c r="Q61" s="252"/>
      <c r="R61" s="252"/>
      <c r="S61" s="252"/>
      <c r="T61" s="253">
        <f t="shared" si="5"/>
        <v>0</v>
      </c>
      <c r="U61" s="192"/>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row>
    <row r="62" spans="1:54" ht="11.45" customHeight="1" x14ac:dyDescent="0.2">
      <c r="D62" s="47"/>
      <c r="E62" s="47"/>
      <c r="F62" s="47"/>
      <c r="G62" s="47"/>
      <c r="H62" s="47"/>
      <c r="J62" s="11" t="s">
        <v>1008</v>
      </c>
      <c r="M62" s="252"/>
      <c r="N62" s="252"/>
      <c r="O62" s="252"/>
      <c r="P62" s="252"/>
      <c r="Q62" s="252"/>
      <c r="R62" s="252"/>
      <c r="S62" s="252"/>
      <c r="T62" s="253">
        <f t="shared" si="5"/>
        <v>0</v>
      </c>
      <c r="U62" s="188"/>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row>
    <row r="63" spans="1:54" ht="11.45" customHeight="1" x14ac:dyDescent="0.2">
      <c r="B63" s="47"/>
      <c r="C63" s="47"/>
      <c r="D63" s="47"/>
      <c r="E63" s="47"/>
      <c r="F63" s="47"/>
      <c r="G63" s="47"/>
      <c r="H63" s="47"/>
      <c r="J63" s="11" t="s">
        <v>1007</v>
      </c>
      <c r="K63" s="47"/>
      <c r="L63" s="54"/>
      <c r="M63" s="252"/>
      <c r="N63" s="252"/>
      <c r="O63" s="252"/>
      <c r="P63" s="252"/>
      <c r="Q63" s="252"/>
      <c r="R63" s="252"/>
      <c r="S63" s="252"/>
      <c r="T63" s="253">
        <f t="shared" si="5"/>
        <v>0</v>
      </c>
      <c r="U63" s="188"/>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row>
    <row r="64" spans="1:54" ht="11.45" customHeight="1" x14ac:dyDescent="0.2">
      <c r="A64" s="47"/>
      <c r="B64" s="47"/>
      <c r="C64" s="47"/>
      <c r="D64" s="47"/>
      <c r="E64" s="47"/>
      <c r="F64" s="47"/>
      <c r="G64" s="47"/>
      <c r="H64" s="47"/>
      <c r="I64" s="47"/>
      <c r="J64" s="11"/>
      <c r="K64" s="47"/>
      <c r="L64" s="54"/>
      <c r="M64" s="274"/>
      <c r="N64" s="274"/>
      <c r="O64" s="274"/>
      <c r="P64" s="274"/>
      <c r="Q64" s="274"/>
      <c r="R64" s="274"/>
      <c r="S64" s="274"/>
      <c r="T64" s="589">
        <f>SUM(T44:T63)</f>
        <v>0</v>
      </c>
      <c r="U64" s="106"/>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row>
    <row r="65" spans="1:54" ht="11.45" customHeight="1" thickBot="1" x14ac:dyDescent="0.25">
      <c r="A65" s="47"/>
      <c r="B65" s="47"/>
      <c r="C65" s="47"/>
      <c r="D65" s="47"/>
      <c r="E65" s="47"/>
      <c r="F65" s="47"/>
      <c r="G65" s="47"/>
      <c r="H65" s="47"/>
      <c r="I65" s="47"/>
      <c r="J65" s="23" t="s">
        <v>245</v>
      </c>
      <c r="M65" s="268"/>
      <c r="N65" s="268"/>
      <c r="O65" s="268"/>
      <c r="P65" s="268"/>
      <c r="Q65" s="268"/>
      <c r="R65" s="268"/>
      <c r="S65" s="268"/>
      <c r="T65" s="269"/>
      <c r="U65" s="92"/>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row>
    <row r="66" spans="1:54" ht="11.45" customHeight="1" thickTop="1" x14ac:dyDescent="0.2">
      <c r="A66" s="47"/>
      <c r="B66" s="47"/>
      <c r="C66" s="47"/>
      <c r="D66" s="47"/>
      <c r="E66" s="47"/>
      <c r="F66" s="47"/>
      <c r="G66" s="47"/>
      <c r="H66" s="47"/>
      <c r="I66" s="47"/>
      <c r="L66" s="47" t="s">
        <v>46</v>
      </c>
      <c r="M66" s="195">
        <f t="shared" ref="M66:S66" si="6">+SUM(M11:M13,M16:M17,M20:M30,M34:M36,M44,M47,M51:M63)</f>
        <v>0</v>
      </c>
      <c r="N66" s="195">
        <f t="shared" si="6"/>
        <v>0</v>
      </c>
      <c r="O66" s="195">
        <f t="shared" si="6"/>
        <v>0</v>
      </c>
      <c r="P66" s="195">
        <f t="shared" si="6"/>
        <v>0</v>
      </c>
      <c r="Q66" s="195">
        <f t="shared" si="6"/>
        <v>0</v>
      </c>
      <c r="R66" s="195">
        <f t="shared" si="6"/>
        <v>0</v>
      </c>
      <c r="S66" s="195">
        <f t="shared" si="6"/>
        <v>0</v>
      </c>
      <c r="T66" s="124">
        <f>ROUND(SUM(M66:S66),0)</f>
        <v>0</v>
      </c>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row>
    <row r="67" spans="1:54" ht="11.45" customHeight="1" x14ac:dyDescent="0.2">
      <c r="A67" s="47"/>
      <c r="B67" s="47"/>
      <c r="C67" s="47"/>
      <c r="D67" s="47"/>
      <c r="E67" s="47"/>
      <c r="F67" s="47"/>
      <c r="G67" s="47"/>
      <c r="H67" s="47"/>
      <c r="I67" s="47"/>
      <c r="J67" s="11" t="s">
        <v>245</v>
      </c>
      <c r="K67" s="47"/>
      <c r="L67" s="47"/>
      <c r="M67" s="702">
        <f>IF($T$66=0,0,M66/$T$66)</f>
        <v>0</v>
      </c>
      <c r="N67" s="702">
        <f t="shared" ref="N67:S67" si="7">IF($T$66=0,0,N66/$T$66)</f>
        <v>0</v>
      </c>
      <c r="O67" s="702">
        <f t="shared" si="7"/>
        <v>0</v>
      </c>
      <c r="P67" s="702">
        <f t="shared" si="7"/>
        <v>0</v>
      </c>
      <c r="Q67" s="702">
        <f t="shared" si="7"/>
        <v>0</v>
      </c>
      <c r="R67" s="702">
        <f t="shared" si="7"/>
        <v>0</v>
      </c>
      <c r="S67" s="702">
        <f t="shared" si="7"/>
        <v>0</v>
      </c>
      <c r="T67" s="721">
        <f>SUM(M67:S67)</f>
        <v>0</v>
      </c>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row>
    <row r="68" spans="1:54" ht="11.45" customHeight="1" x14ac:dyDescent="0.2">
      <c r="A68" s="47"/>
      <c r="B68" s="47"/>
      <c r="C68" s="47"/>
      <c r="D68" s="47"/>
      <c r="E68" s="47"/>
      <c r="F68" s="47"/>
      <c r="G68" s="47"/>
      <c r="H68" s="47"/>
      <c r="I68" s="47"/>
      <c r="J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row>
    <row r="69" spans="1:54" ht="11.4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row>
    <row r="70" spans="1:54" ht="11.4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row>
    <row r="71" spans="1:54"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row>
    <row r="72" spans="1:54"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row>
    <row r="73" spans="1:54"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row>
    <row r="74" spans="1:54"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row>
    <row r="75" spans="1:54"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row>
    <row r="76" spans="1:54"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row>
    <row r="77" spans="1:54"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row>
    <row r="78" spans="1:54"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row>
    <row r="79" spans="1:54"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row>
    <row r="80" spans="1:54"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row>
    <row r="81" spans="1:54"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row>
    <row r="82" spans="1:54"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row>
    <row r="83" spans="1:54"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row>
    <row r="84" spans="1:54"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row>
    <row r="85" spans="1:54"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row>
    <row r="86" spans="1:54"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row>
    <row r="87" spans="1:54"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row>
    <row r="88" spans="1:54"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row>
    <row r="89" spans="1:54"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row>
    <row r="90" spans="1:54"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row>
    <row r="91" spans="1:54"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row>
    <row r="92" spans="1:54"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row>
    <row r="93" spans="1:54"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row>
    <row r="94" spans="1:54"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row>
    <row r="95" spans="1:54"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row>
    <row r="96" spans="1:54"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row>
    <row r="97" spans="1:54"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row>
    <row r="98" spans="1:54"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row>
    <row r="99" spans="1:54"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row>
    <row r="100" spans="1:54"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row>
    <row r="101" spans="1:54"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row>
    <row r="102" spans="1:54"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row>
    <row r="103" spans="1:54"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row>
    <row r="104" spans="1:54"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row>
    <row r="105" spans="1:54"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row>
    <row r="106" spans="1:54"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row>
    <row r="107" spans="1:54"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row>
    <row r="108" spans="1:54"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row>
    <row r="109" spans="1:54"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row>
    <row r="110" spans="1:54"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row>
    <row r="111" spans="1:54"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row>
    <row r="112" spans="1:54"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row>
    <row r="113" spans="1:54"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row>
    <row r="114" spans="1:54"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row>
    <row r="115" spans="1:54"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row>
    <row r="116" spans="1:54"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row>
    <row r="117" spans="1:54"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row>
    <row r="118" spans="1:54"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row>
    <row r="119" spans="1:54"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row>
    <row r="120" spans="1:54"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row>
    <row r="121" spans="1:54"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row>
    <row r="122" spans="1:54"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row>
    <row r="123" spans="1:54"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row>
    <row r="124" spans="1:54"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row>
    <row r="125" spans="1:54"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row>
    <row r="126" spans="1:54"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row>
    <row r="127" spans="1:54"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row>
    <row r="128" spans="1:54"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row>
    <row r="129" spans="1:22"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row>
    <row r="130" spans="1:22"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row>
    <row r="131" spans="1:22"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row>
    <row r="132" spans="1:22"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row>
    <row r="133" spans="1:22"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row>
    <row r="134" spans="1:22"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row>
    <row r="135" spans="1:22"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row>
    <row r="136" spans="1:22"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row>
    <row r="137" spans="1:22"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row>
    <row r="138" spans="1:22"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row>
    <row r="139" spans="1:22"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row>
    <row r="140" spans="1:22"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row>
    <row r="141" spans="1:22"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row>
    <row r="142" spans="1:22"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row>
    <row r="143" spans="1:22"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row>
    <row r="144" spans="1:22"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row>
    <row r="145" spans="1:22"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row>
    <row r="146" spans="1:22"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row>
    <row r="147" spans="1:22"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row>
    <row r="148" spans="1:22"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row>
    <row r="149" spans="1:22"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row>
    <row r="150" spans="1:22"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row>
    <row r="151" spans="1:22"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row>
    <row r="152" spans="1:22"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row>
    <row r="153" spans="1:22"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row>
    <row r="154" spans="1:22"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row>
    <row r="155" spans="1:22"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row>
    <row r="156" spans="1:22"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row>
    <row r="157" spans="1:22"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row>
    <row r="158" spans="1:22"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row>
    <row r="159" spans="1:22"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row>
    <row r="160" spans="1:22"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row>
    <row r="161" spans="1:22"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row>
    <row r="162" spans="1:22"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row>
    <row r="163" spans="1:22"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row>
    <row r="164" spans="1:22"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row>
    <row r="165" spans="1:22"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row>
    <row r="166" spans="1:22"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row>
    <row r="167" spans="1:22"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row>
    <row r="168" spans="1:22"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row>
    <row r="169" spans="1:22"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row>
    <row r="170" spans="1:22" x14ac:dyDescent="0.2">
      <c r="A170" s="47"/>
      <c r="B170" s="47"/>
      <c r="C170" s="47"/>
      <c r="I170" s="47"/>
      <c r="J170" s="47"/>
      <c r="K170" s="47"/>
      <c r="L170" s="47"/>
      <c r="M170" s="47"/>
      <c r="N170" s="47"/>
      <c r="O170" s="47"/>
      <c r="P170" s="47"/>
      <c r="Q170" s="47"/>
      <c r="R170" s="47"/>
      <c r="S170" s="47"/>
      <c r="T170" s="47"/>
      <c r="U170" s="47"/>
      <c r="V170" s="47"/>
    </row>
    <row r="171" spans="1:22" x14ac:dyDescent="0.2">
      <c r="A171" s="47"/>
      <c r="I171" s="47"/>
      <c r="J171" s="47"/>
      <c r="K171" s="47"/>
      <c r="L171" s="47"/>
      <c r="M171" s="47"/>
      <c r="N171" s="47"/>
      <c r="O171" s="47"/>
      <c r="P171" s="47"/>
      <c r="Q171" s="47"/>
      <c r="R171" s="47"/>
      <c r="S171" s="47"/>
      <c r="T171" s="47"/>
      <c r="U171" s="47"/>
      <c r="V171" s="47"/>
    </row>
    <row r="172" spans="1:22" x14ac:dyDescent="0.2">
      <c r="J172" s="47"/>
      <c r="K172" s="47"/>
      <c r="L172" s="47"/>
      <c r="M172" s="47"/>
      <c r="N172" s="47"/>
      <c r="O172" s="47"/>
      <c r="P172" s="47"/>
      <c r="Q172" s="47"/>
      <c r="R172" s="47"/>
      <c r="S172" s="47"/>
      <c r="T172" s="47"/>
      <c r="U172" s="47"/>
    </row>
    <row r="173" spans="1:22" x14ac:dyDescent="0.2">
      <c r="J173" s="47"/>
      <c r="K173" s="47"/>
      <c r="L173" s="47"/>
      <c r="M173" s="47"/>
      <c r="N173" s="47"/>
      <c r="O173" s="47"/>
      <c r="P173" s="47"/>
      <c r="Q173" s="47"/>
      <c r="R173" s="47"/>
      <c r="S173" s="47"/>
      <c r="T173" s="47"/>
      <c r="U173" s="47"/>
    </row>
    <row r="174" spans="1:22" x14ac:dyDescent="0.2">
      <c r="J174" s="47"/>
      <c r="K174" s="47"/>
      <c r="L174" s="47"/>
      <c r="M174" s="47"/>
      <c r="N174" s="47"/>
      <c r="O174" s="47"/>
      <c r="P174" s="47"/>
      <c r="Q174" s="47"/>
      <c r="R174" s="47"/>
      <c r="S174" s="47"/>
      <c r="T174" s="47"/>
      <c r="U174" s="47"/>
    </row>
    <row r="175" spans="1:22" x14ac:dyDescent="0.2">
      <c r="J175" s="47"/>
      <c r="K175" s="47"/>
      <c r="L175" s="47"/>
      <c r="M175" s="47"/>
      <c r="N175" s="47"/>
      <c r="O175" s="47"/>
      <c r="P175" s="47"/>
      <c r="Q175" s="47"/>
      <c r="R175" s="47"/>
      <c r="S175" s="47"/>
      <c r="T175" s="47"/>
      <c r="U175" s="47"/>
    </row>
  </sheetData>
  <customSheetViews>
    <customSheetView guid="{E85A38F2-46A0-11D3-99A6-006008C1857C}" showRuler="0" topLeftCell="U17">
      <selection activeCell="AA24" sqref="AA24"/>
      <pageMargins left="0.35" right="0.35" top="0.5" bottom="0.5" header="0" footer="0.25"/>
      <pageSetup pageOrder="overThenDown" orientation="portrait" horizontalDpi="300" verticalDpi="0" r:id="rId1"/>
      <headerFooter alignWithMargins="0">
        <oddFooter>&amp;L&amp;8Date of Estimate: &amp;D&amp;C&amp;8File Name:  &amp;F&amp;R&amp;8 Sheet  &amp;P of  &amp;N</oddFooter>
      </headerFooter>
    </customSheetView>
    <customSheetView guid="{606B6F42-3543-11D3-AF48-00A02490DF4B}" showRuler="0">
      <selection activeCell="C39" sqref="C39"/>
      <pageMargins left="0.35" right="0.35" top="0.5" bottom="0.5" header="0" footer="0.25"/>
      <pageSetup pageOrder="overThenDown" orientation="portrait" horizontalDpi="300" verticalDpi="0" r:id="rId2"/>
      <headerFooter alignWithMargins="0">
        <oddFooter>&amp;L&amp;8Date of Estimate: &amp;D&amp;C&amp;8File Name:  &amp;F&amp;R&amp;8 Sheet  &amp;P of  &amp;N</oddFooter>
      </headerFooter>
    </customSheetView>
    <customSheetView guid="{F2D9B7A0-CD8B-11D2-B74E-0020AFD92DC7}" showPageBreaks="1" showRuler="0" topLeftCell="U6">
      <selection activeCell="AD6" sqref="AD6"/>
      <pageMargins left="0.35" right="0.35" top="0.5" bottom="0.5" header="0" footer="0.25"/>
      <pageSetup pageOrder="overThenDown" orientation="portrait" horizontalDpi="300" verticalDpi="0" r:id="rId3"/>
      <headerFooter alignWithMargins="0">
        <oddFooter>&amp;L&amp;8Date of Estimate: &amp;D&amp;C&amp;8File Name:  &amp;F&amp;R&amp;8 Sheet  &amp;P of  &amp;N</oddFooter>
      </headerFooter>
    </customSheetView>
  </customSheetViews>
  <mergeCells count="2">
    <mergeCell ref="E22:G22"/>
    <mergeCell ref="E27:G27"/>
  </mergeCells>
  <phoneticPr fontId="40" type="noConversion"/>
  <printOptions horizontalCentered="1"/>
  <pageMargins left="0.35" right="0.15" top="0.5" bottom="0.5" header="0.25" footer="0.25"/>
  <pageSetup scale="97" pageOrder="overThenDown" orientation="portrait" r:id="rId4"/>
  <headerFooter alignWithMargins="0">
    <oddFooter>&amp;L&amp;8Date of Estimate: &amp;D&amp;C&amp;8File Name:  &amp;F</oddFooter>
  </headerFooter>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FFF00"/>
  </sheetPr>
  <dimension ref="A1:AX70"/>
  <sheetViews>
    <sheetView topLeftCell="E1" zoomScaleNormal="100" workbookViewId="0">
      <selection activeCell="B101" sqref="B101"/>
    </sheetView>
  </sheetViews>
  <sheetFormatPr defaultColWidth="9.140625" defaultRowHeight="12.75" x14ac:dyDescent="0.2"/>
  <cols>
    <col min="1" max="1" width="8.7109375" style="48" customWidth="1"/>
    <col min="2" max="2" width="11" style="48" customWidth="1"/>
    <col min="3" max="5" width="8.7109375" style="48" customWidth="1"/>
    <col min="6" max="6" width="8.5703125" style="48" customWidth="1"/>
    <col min="7" max="7" width="9.85546875" style="48" customWidth="1"/>
    <col min="8" max="8" width="15.85546875" style="48" customWidth="1"/>
    <col min="9" max="9" width="9.140625" style="48" customWidth="1"/>
    <col min="10" max="10" width="8.7109375" style="48" customWidth="1"/>
    <col min="11" max="13" width="11.7109375" style="48" customWidth="1"/>
    <col min="14" max="21" width="8.7109375" style="48" customWidth="1"/>
    <col min="22" max="24" width="11.7109375" style="48" customWidth="1"/>
    <col min="25" max="32" width="8.7109375" style="48" customWidth="1"/>
    <col min="33" max="35" width="11.7109375" style="48" customWidth="1"/>
    <col min="36" max="43" width="8.7109375" style="48" customWidth="1"/>
    <col min="44" max="16384" width="9.140625" style="48"/>
  </cols>
  <sheetData>
    <row r="1" spans="1:50" ht="11.45" customHeight="1" x14ac:dyDescent="0.2">
      <c r="A1" s="48" t="s">
        <v>245</v>
      </c>
      <c r="F1" s="40" t="s">
        <v>259</v>
      </c>
      <c r="K1" s="47"/>
      <c r="L1" s="47"/>
      <c r="M1" s="47"/>
      <c r="N1" s="47"/>
      <c r="O1" s="47"/>
      <c r="P1" s="40" t="s">
        <v>259</v>
      </c>
      <c r="R1" s="47"/>
      <c r="S1" s="47"/>
      <c r="T1" s="47"/>
      <c r="U1" s="47"/>
      <c r="V1" s="47"/>
      <c r="W1" s="47"/>
      <c r="X1" s="47"/>
      <c r="Y1" s="47"/>
      <c r="Z1" s="47"/>
      <c r="AA1" s="40" t="s">
        <v>259</v>
      </c>
      <c r="AC1" s="47"/>
      <c r="AD1" s="47"/>
      <c r="AE1" s="47"/>
      <c r="AF1" s="47"/>
      <c r="AG1" s="47"/>
      <c r="AH1" s="47"/>
      <c r="AI1" s="47"/>
      <c r="AJ1" s="47"/>
      <c r="AK1" s="47"/>
      <c r="AL1" s="40" t="s">
        <v>259</v>
      </c>
      <c r="AN1" s="47"/>
      <c r="AO1" s="47"/>
      <c r="AP1" s="47"/>
      <c r="AQ1" s="47"/>
      <c r="AR1" s="47"/>
      <c r="AS1" s="47"/>
      <c r="AT1" s="47"/>
      <c r="AU1" s="47"/>
      <c r="AV1" s="47"/>
      <c r="AW1" s="47"/>
      <c r="AX1" s="47"/>
    </row>
    <row r="2" spans="1:50" ht="11.45" customHeight="1" x14ac:dyDescent="0.2">
      <c r="F2" s="33" t="s">
        <v>200</v>
      </c>
      <c r="K2" s="47"/>
      <c r="L2" s="47"/>
      <c r="M2" s="47"/>
      <c r="N2" s="47"/>
      <c r="O2" s="49"/>
      <c r="P2" s="50" t="s">
        <v>196</v>
      </c>
      <c r="R2" s="47"/>
      <c r="S2" s="47"/>
      <c r="T2" s="47"/>
      <c r="U2" s="47"/>
      <c r="V2" s="47"/>
      <c r="W2" s="47"/>
      <c r="X2" s="47"/>
      <c r="Y2" s="47"/>
      <c r="Z2" s="49"/>
      <c r="AA2" s="50" t="s">
        <v>196</v>
      </c>
      <c r="AC2" s="47"/>
      <c r="AD2" s="47"/>
      <c r="AE2" s="47"/>
      <c r="AF2" s="47"/>
      <c r="AG2" s="47"/>
      <c r="AH2" s="47"/>
      <c r="AI2" s="47"/>
      <c r="AJ2" s="47"/>
      <c r="AK2" s="49"/>
      <c r="AL2" s="50" t="s">
        <v>196</v>
      </c>
      <c r="AN2" s="47"/>
      <c r="AO2" s="47"/>
      <c r="AP2" s="47"/>
      <c r="AQ2" s="47"/>
      <c r="AR2" s="47"/>
      <c r="AS2" s="47"/>
      <c r="AT2" s="47"/>
      <c r="AU2" s="47"/>
      <c r="AV2" s="47"/>
      <c r="AW2" s="47"/>
      <c r="AX2" s="47"/>
    </row>
    <row r="3" spans="1:50" ht="11.45" customHeight="1" x14ac:dyDescent="0.2">
      <c r="F3" s="78">
        <f>'Cover Sht'!$A$15</f>
        <v>0</v>
      </c>
      <c r="K3" s="47"/>
      <c r="L3" s="47"/>
      <c r="M3" s="47"/>
      <c r="N3" s="47"/>
      <c r="O3" s="47"/>
      <c r="P3" s="78">
        <f>'Cover Sht'!$A$15</f>
        <v>0</v>
      </c>
      <c r="R3" s="47"/>
      <c r="S3" s="47"/>
      <c r="T3" s="47"/>
      <c r="U3" s="47"/>
      <c r="V3" s="47"/>
      <c r="W3" s="47"/>
      <c r="X3" s="47"/>
      <c r="Y3" s="47"/>
      <c r="Z3" s="47"/>
      <c r="AA3" s="78">
        <f>'Cover Sht'!$A$15</f>
        <v>0</v>
      </c>
      <c r="AC3" s="47"/>
      <c r="AD3" s="47"/>
      <c r="AE3" s="47"/>
      <c r="AF3" s="47"/>
      <c r="AG3" s="47"/>
      <c r="AH3" s="47"/>
      <c r="AI3" s="47"/>
      <c r="AJ3" s="47"/>
      <c r="AK3" s="47"/>
      <c r="AL3" s="78">
        <f>'Cover Sht'!$A$15</f>
        <v>0</v>
      </c>
      <c r="AN3" s="47"/>
      <c r="AO3" s="47"/>
      <c r="AP3" s="47"/>
      <c r="AQ3" s="47"/>
      <c r="AR3" s="47"/>
      <c r="AS3" s="47"/>
      <c r="AT3" s="47"/>
      <c r="AU3" s="47"/>
      <c r="AV3" s="47"/>
      <c r="AW3" s="47"/>
      <c r="AX3" s="47"/>
    </row>
    <row r="4" spans="1:50" ht="11.45" customHeight="1" x14ac:dyDescent="0.2">
      <c r="J4" s="17"/>
      <c r="K4" s="47"/>
      <c r="L4" s="51" t="s">
        <v>246</v>
      </c>
      <c r="M4" s="91">
        <f>'Cover Sht'!$E$18</f>
        <v>0</v>
      </c>
      <c r="O4" s="49"/>
      <c r="P4" s="47"/>
      <c r="Q4" s="51" t="s">
        <v>247</v>
      </c>
      <c r="R4" s="91">
        <f>'Cover Sht'!$D$22</f>
        <v>0</v>
      </c>
      <c r="U4" s="47"/>
      <c r="V4" s="47"/>
      <c r="W4" s="51" t="s">
        <v>246</v>
      </c>
      <c r="X4" s="91">
        <f>'Cover Sht'!$E$18</f>
        <v>0</v>
      </c>
      <c r="Z4" s="49"/>
      <c r="AA4" s="47"/>
      <c r="AB4" s="51" t="s">
        <v>247</v>
      </c>
      <c r="AC4" s="91">
        <f>'Cover Sht'!$D$22</f>
        <v>0</v>
      </c>
      <c r="AF4" s="47"/>
      <c r="AG4" s="47"/>
      <c r="AH4" s="51" t="s">
        <v>246</v>
      </c>
      <c r="AI4" s="91">
        <f>'Cover Sht'!$E$18</f>
        <v>0</v>
      </c>
      <c r="AK4" s="49"/>
      <c r="AL4" s="47"/>
      <c r="AM4" s="51" t="s">
        <v>247</v>
      </c>
      <c r="AN4" s="91">
        <f>'Cover Sht'!$D$22</f>
        <v>0</v>
      </c>
      <c r="AQ4" s="47"/>
      <c r="AR4" s="47"/>
      <c r="AS4" s="47"/>
      <c r="AT4" s="47"/>
      <c r="AU4" s="47"/>
      <c r="AV4" s="47"/>
      <c r="AW4" s="47"/>
      <c r="AX4" s="47"/>
    </row>
    <row r="5" spans="1:50" ht="11.45" customHeight="1" x14ac:dyDescent="0.2">
      <c r="B5" s="81" t="s">
        <v>246</v>
      </c>
      <c r="C5" s="91">
        <f>'Cover Sht'!$E$18</f>
        <v>0</v>
      </c>
      <c r="D5" s="49"/>
      <c r="E5" s="47"/>
      <c r="F5" s="47"/>
      <c r="G5" s="81" t="s">
        <v>247</v>
      </c>
      <c r="H5" s="91">
        <f>'Cover Sht'!$D$22</f>
        <v>0</v>
      </c>
      <c r="J5" s="17"/>
      <c r="K5" s="47"/>
      <c r="L5" s="51" t="s">
        <v>248</v>
      </c>
      <c r="M5" s="208">
        <f>IF('Cover Sht'!$A$10="POST  DESIGN  SERVICES",'Cover Sht'!$E$21,'Cover Sht'!$E$19)</f>
        <v>0</v>
      </c>
      <c r="O5" s="49"/>
      <c r="P5" s="47"/>
      <c r="Q5" s="51" t="s">
        <v>249</v>
      </c>
      <c r="R5" s="91">
        <f>'Cover Sht'!$A$28</f>
        <v>0</v>
      </c>
      <c r="U5" s="47"/>
      <c r="V5" s="47"/>
      <c r="W5" s="51" t="s">
        <v>248</v>
      </c>
      <c r="X5" s="208">
        <f>IF('Cover Sht'!$A$10="POST  DESIGN  SERVICES",'Cover Sht'!$E$21,'Cover Sht'!$E$19)</f>
        <v>0</v>
      </c>
      <c r="Z5" s="49"/>
      <c r="AA5" s="47"/>
      <c r="AB5" s="51" t="s">
        <v>249</v>
      </c>
      <c r="AC5" s="91">
        <f>'Cover Sht'!$A$28</f>
        <v>0</v>
      </c>
      <c r="AF5" s="47"/>
      <c r="AG5" s="47"/>
      <c r="AH5" s="51" t="s">
        <v>248</v>
      </c>
      <c r="AI5" s="208">
        <f>IF('Cover Sht'!$A$10="POST  DESIGN  SERVICES",'Cover Sht'!$E$21,'Cover Sht'!$E$19)</f>
        <v>0</v>
      </c>
      <c r="AK5" s="49"/>
      <c r="AL5" s="47"/>
      <c r="AM5" s="51" t="s">
        <v>249</v>
      </c>
      <c r="AN5" s="91">
        <f>'Cover Sht'!$A$28</f>
        <v>0</v>
      </c>
      <c r="AQ5" s="47"/>
      <c r="AR5" s="47"/>
      <c r="AS5" s="47"/>
      <c r="AT5" s="47"/>
      <c r="AU5" s="47"/>
      <c r="AV5" s="47"/>
      <c r="AW5" s="47"/>
      <c r="AX5" s="47"/>
    </row>
    <row r="6" spans="1:50" ht="11.45" customHeight="1" x14ac:dyDescent="0.2">
      <c r="B6" s="81" t="s">
        <v>248</v>
      </c>
      <c r="C6" s="208">
        <f>IF('Cover Sht'!$A$10="POST  DESIGN  SERVICES",'Cover Sht'!$E$21,'Cover Sht'!$E$19)</f>
        <v>0</v>
      </c>
      <c r="D6" s="49"/>
      <c r="E6" s="47"/>
      <c r="F6" s="47"/>
      <c r="G6" s="81" t="s">
        <v>249</v>
      </c>
      <c r="H6" s="91">
        <f>'Cover Sht'!$A$28</f>
        <v>0</v>
      </c>
      <c r="J6" s="61"/>
      <c r="K6" s="47"/>
      <c r="L6" s="51"/>
      <c r="M6" s="91"/>
      <c r="O6" s="49"/>
      <c r="P6" s="47"/>
      <c r="Q6" s="47"/>
      <c r="R6" s="51"/>
      <c r="S6" s="91"/>
      <c r="U6" s="47"/>
      <c r="V6" s="47"/>
      <c r="W6" s="51"/>
      <c r="X6" s="91"/>
      <c r="Z6" s="49"/>
      <c r="AA6" s="47"/>
      <c r="AB6" s="47"/>
      <c r="AC6" s="51"/>
      <c r="AD6" s="91"/>
      <c r="AF6" s="47"/>
      <c r="AG6" s="47"/>
      <c r="AH6" s="51"/>
      <c r="AI6" s="91"/>
      <c r="AK6" s="49"/>
      <c r="AL6" s="47"/>
      <c r="AM6" s="47"/>
      <c r="AN6" s="51"/>
      <c r="AO6" s="91"/>
      <c r="AQ6" s="47"/>
      <c r="AR6" s="47"/>
      <c r="AS6" s="47"/>
      <c r="AT6" s="47"/>
      <c r="AU6" s="47"/>
      <c r="AV6" s="47"/>
      <c r="AW6" s="47"/>
      <c r="AX6" s="47"/>
    </row>
    <row r="7" spans="1:50" ht="11.45" customHeight="1" x14ac:dyDescent="0.2">
      <c r="B7" s="61"/>
      <c r="C7" s="61"/>
      <c r="D7" s="61"/>
      <c r="E7" s="61"/>
      <c r="F7" s="61"/>
      <c r="G7" s="47"/>
      <c r="H7" s="61"/>
      <c r="I7" s="61"/>
      <c r="J7" s="61"/>
      <c r="K7" s="47"/>
      <c r="L7" s="47"/>
      <c r="M7" s="47"/>
      <c r="N7" s="42" t="s">
        <v>478</v>
      </c>
      <c r="O7" s="42" t="s">
        <v>45</v>
      </c>
      <c r="P7" s="38" t="s">
        <v>50</v>
      </c>
      <c r="Q7" s="43" t="s">
        <v>478</v>
      </c>
      <c r="R7" s="38" t="s">
        <v>63</v>
      </c>
      <c r="S7" s="38" t="s">
        <v>478</v>
      </c>
      <c r="T7" s="38" t="s">
        <v>134</v>
      </c>
      <c r="U7" s="38" t="s">
        <v>46</v>
      </c>
      <c r="V7" s="47"/>
      <c r="W7" s="47"/>
      <c r="X7" s="47"/>
      <c r="Y7" s="42" t="s">
        <v>478</v>
      </c>
      <c r="Z7" s="42" t="s">
        <v>45</v>
      </c>
      <c r="AA7" s="38" t="s">
        <v>50</v>
      </c>
      <c r="AB7" s="43" t="s">
        <v>478</v>
      </c>
      <c r="AC7" s="38" t="s">
        <v>63</v>
      </c>
      <c r="AD7" s="38" t="s">
        <v>478</v>
      </c>
      <c r="AE7" s="38" t="s">
        <v>134</v>
      </c>
      <c r="AF7" s="38" t="s">
        <v>46</v>
      </c>
      <c r="AG7" s="47"/>
      <c r="AH7" s="47"/>
      <c r="AI7" s="47"/>
      <c r="AJ7" s="42" t="s">
        <v>478</v>
      </c>
      <c r="AK7" s="42" t="s">
        <v>45</v>
      </c>
      <c r="AL7" s="38" t="s">
        <v>50</v>
      </c>
      <c r="AM7" s="43" t="s">
        <v>478</v>
      </c>
      <c r="AN7" s="38" t="s">
        <v>63</v>
      </c>
      <c r="AO7" s="38" t="s">
        <v>478</v>
      </c>
      <c r="AP7" s="38" t="s">
        <v>134</v>
      </c>
      <c r="AQ7" s="38" t="s">
        <v>46</v>
      </c>
      <c r="AR7" s="47"/>
      <c r="AS7" s="47"/>
      <c r="AT7" s="47"/>
      <c r="AU7" s="47"/>
      <c r="AV7" s="47"/>
      <c r="AW7" s="47"/>
      <c r="AX7" s="47"/>
    </row>
    <row r="8" spans="1:50" ht="11.45" customHeight="1" x14ac:dyDescent="0.2">
      <c r="A8" s="58"/>
      <c r="B8" s="59" t="s">
        <v>192</v>
      </c>
      <c r="C8" s="59"/>
      <c r="D8" s="59"/>
      <c r="E8" s="41" t="s">
        <v>238</v>
      </c>
      <c r="F8" s="41"/>
      <c r="G8" s="41" t="s">
        <v>239</v>
      </c>
      <c r="H8" s="41" t="s">
        <v>166</v>
      </c>
      <c r="I8" s="60"/>
      <c r="J8" s="61"/>
      <c r="K8" s="47"/>
      <c r="L8" s="47"/>
      <c r="M8" s="47"/>
      <c r="N8" s="44" t="s">
        <v>45</v>
      </c>
      <c r="O8" s="44" t="s">
        <v>49</v>
      </c>
      <c r="P8" s="39" t="s">
        <v>876</v>
      </c>
      <c r="Q8" s="46" t="s">
        <v>63</v>
      </c>
      <c r="R8" s="39"/>
      <c r="S8" s="39" t="s">
        <v>134</v>
      </c>
      <c r="T8" s="39"/>
      <c r="U8" s="39" t="s">
        <v>51</v>
      </c>
      <c r="V8" s="47"/>
      <c r="W8" s="47"/>
      <c r="X8" s="47"/>
      <c r="Y8" s="44" t="s">
        <v>45</v>
      </c>
      <c r="Z8" s="44" t="s">
        <v>49</v>
      </c>
      <c r="AA8" s="39" t="s">
        <v>876</v>
      </c>
      <c r="AB8" s="46" t="s">
        <v>63</v>
      </c>
      <c r="AC8" s="39"/>
      <c r="AD8" s="39" t="s">
        <v>134</v>
      </c>
      <c r="AE8" s="39"/>
      <c r="AF8" s="39" t="s">
        <v>51</v>
      </c>
      <c r="AG8" s="56" t="s">
        <v>245</v>
      </c>
      <c r="AH8" s="47"/>
      <c r="AI8" s="47"/>
      <c r="AJ8" s="44" t="s">
        <v>45</v>
      </c>
      <c r="AK8" s="44" t="s">
        <v>49</v>
      </c>
      <c r="AL8" s="39" t="s">
        <v>876</v>
      </c>
      <c r="AM8" s="46" t="s">
        <v>63</v>
      </c>
      <c r="AN8" s="39"/>
      <c r="AO8" s="39" t="s">
        <v>134</v>
      </c>
      <c r="AP8" s="39"/>
      <c r="AQ8" s="39" t="s">
        <v>51</v>
      </c>
      <c r="AR8" s="47"/>
      <c r="AS8" s="47"/>
      <c r="AT8" s="47"/>
      <c r="AU8" s="47"/>
      <c r="AV8" s="47"/>
      <c r="AW8" s="47"/>
      <c r="AX8" s="47"/>
    </row>
    <row r="9" spans="1:50" ht="11.45" customHeight="1" x14ac:dyDescent="0.2">
      <c r="I9" s="61"/>
      <c r="J9" s="61"/>
      <c r="K9" s="15" t="s">
        <v>1016</v>
      </c>
      <c r="L9" s="54"/>
      <c r="M9" s="54"/>
      <c r="N9" s="44" t="s">
        <v>49</v>
      </c>
      <c r="O9" s="44"/>
      <c r="P9" s="45"/>
      <c r="Q9" s="46"/>
      <c r="R9" s="39" t="s">
        <v>245</v>
      </c>
      <c r="S9" s="39"/>
      <c r="T9" s="39" t="s">
        <v>245</v>
      </c>
      <c r="U9" s="39"/>
      <c r="V9" s="15" t="s">
        <v>1369</v>
      </c>
      <c r="W9" s="54"/>
      <c r="X9" s="54"/>
      <c r="Y9" s="44" t="s">
        <v>49</v>
      </c>
      <c r="Z9" s="44"/>
      <c r="AA9" s="45"/>
      <c r="AB9" s="46"/>
      <c r="AC9" s="39" t="s">
        <v>245</v>
      </c>
      <c r="AD9" s="39"/>
      <c r="AE9" s="39" t="s">
        <v>245</v>
      </c>
      <c r="AF9" s="39"/>
      <c r="AG9" s="13" t="s">
        <v>549</v>
      </c>
      <c r="AH9" s="54"/>
      <c r="AI9" s="47"/>
      <c r="AJ9" s="44" t="s">
        <v>49</v>
      </c>
      <c r="AK9" s="44"/>
      <c r="AL9" s="45"/>
      <c r="AM9" s="46"/>
      <c r="AN9" s="39" t="s">
        <v>245</v>
      </c>
      <c r="AO9" s="39"/>
      <c r="AP9" s="39" t="s">
        <v>245</v>
      </c>
      <c r="AQ9" s="39"/>
      <c r="AR9" s="47"/>
      <c r="AS9" s="47"/>
      <c r="AT9" s="47"/>
      <c r="AU9" s="47"/>
      <c r="AV9" s="47"/>
      <c r="AW9" s="47"/>
      <c r="AX9" s="47"/>
    </row>
    <row r="10" spans="1:50" ht="11.45" customHeight="1" x14ac:dyDescent="0.2">
      <c r="A10" s="58"/>
      <c r="B10" s="59" t="s">
        <v>359</v>
      </c>
      <c r="C10" s="61"/>
      <c r="D10" s="61"/>
      <c r="E10" s="582">
        <f>+AJ46</f>
        <v>0</v>
      </c>
      <c r="F10" s="58"/>
      <c r="G10" s="199">
        <f>+'Fee Summary'!G11</f>
        <v>0</v>
      </c>
      <c r="H10" s="66">
        <f t="shared" ref="H10:H15" si="0">CEILING(E10*G10,0.01)</f>
        <v>0</v>
      </c>
      <c r="I10" s="61"/>
      <c r="J10" s="61"/>
      <c r="K10" s="55" t="s">
        <v>69</v>
      </c>
      <c r="L10" s="47"/>
      <c r="M10" s="54"/>
      <c r="N10" s="252"/>
      <c r="O10" s="252"/>
      <c r="P10" s="252"/>
      <c r="Q10" s="252"/>
      <c r="R10" s="252"/>
      <c r="S10" s="252"/>
      <c r="T10" s="252"/>
      <c r="U10" s="253">
        <f>SUM(N10:T10)</f>
        <v>0</v>
      </c>
      <c r="V10" s="55" t="s">
        <v>69</v>
      </c>
      <c r="W10" s="47"/>
      <c r="X10" s="54"/>
      <c r="Y10" s="252"/>
      <c r="Z10" s="252"/>
      <c r="AA10" s="252"/>
      <c r="AB10" s="252"/>
      <c r="AC10" s="252"/>
      <c r="AD10" s="252"/>
      <c r="AE10" s="252"/>
      <c r="AF10" s="253">
        <f>SUM(Y10:AE10)</f>
        <v>0</v>
      </c>
      <c r="AG10" s="55" t="s">
        <v>93</v>
      </c>
      <c r="AH10" s="54"/>
      <c r="AI10" s="61"/>
      <c r="AJ10" s="252"/>
      <c r="AK10" s="252"/>
      <c r="AL10" s="252"/>
      <c r="AM10" s="252"/>
      <c r="AN10" s="252"/>
      <c r="AO10" s="252"/>
      <c r="AP10" s="252"/>
      <c r="AQ10" s="253">
        <f t="shared" ref="AQ10:AQ27" si="1">SUM(AJ10:AP10)</f>
        <v>0</v>
      </c>
      <c r="AR10" s="47"/>
      <c r="AS10" s="47"/>
      <c r="AT10" s="47"/>
      <c r="AU10" s="47"/>
      <c r="AV10" s="47"/>
      <c r="AW10" s="47"/>
      <c r="AX10" s="47"/>
    </row>
    <row r="11" spans="1:50" ht="11.45" customHeight="1" x14ac:dyDescent="0.2">
      <c r="A11" s="58"/>
      <c r="B11" s="59" t="s">
        <v>256</v>
      </c>
      <c r="C11" s="61"/>
      <c r="D11" s="61"/>
      <c r="E11" s="582">
        <f>+AK46</f>
        <v>0</v>
      </c>
      <c r="F11" s="58"/>
      <c r="G11" s="199">
        <f>+'Fee Summary'!G12</f>
        <v>0</v>
      </c>
      <c r="H11" s="66">
        <f t="shared" si="0"/>
        <v>0</v>
      </c>
      <c r="I11" s="61"/>
      <c r="J11" s="61"/>
      <c r="K11" s="55" t="s">
        <v>71</v>
      </c>
      <c r="L11" s="47"/>
      <c r="M11" s="54"/>
      <c r="N11" s="252"/>
      <c r="O11" s="252"/>
      <c r="P11" s="252"/>
      <c r="Q11" s="252"/>
      <c r="R11" s="252"/>
      <c r="S11" s="252"/>
      <c r="T11" s="252"/>
      <c r="U11" s="253">
        <f>SUM(N11:T11)</f>
        <v>0</v>
      </c>
      <c r="V11" s="55" t="s">
        <v>71</v>
      </c>
      <c r="W11" s="47"/>
      <c r="X11" s="47"/>
      <c r="Y11" s="252"/>
      <c r="Z11" s="252"/>
      <c r="AA11" s="252"/>
      <c r="AB11" s="252"/>
      <c r="AC11" s="252"/>
      <c r="AD11" s="252"/>
      <c r="AE11" s="252"/>
      <c r="AF11" s="253">
        <f>SUM(Y11:AE11)</f>
        <v>0</v>
      </c>
      <c r="AG11" s="55" t="s">
        <v>94</v>
      </c>
      <c r="AH11" s="54"/>
      <c r="AI11" s="47"/>
      <c r="AJ11" s="252"/>
      <c r="AK11" s="252"/>
      <c r="AL11" s="252"/>
      <c r="AM11" s="252"/>
      <c r="AN11" s="252"/>
      <c r="AO11" s="252"/>
      <c r="AP11" s="252"/>
      <c r="AQ11" s="253">
        <f t="shared" si="1"/>
        <v>0</v>
      </c>
      <c r="AR11" s="47"/>
      <c r="AS11" s="47"/>
      <c r="AT11" s="47"/>
      <c r="AU11" s="47"/>
      <c r="AV11" s="47"/>
      <c r="AW11" s="47"/>
      <c r="AX11" s="47"/>
    </row>
    <row r="12" spans="1:50" ht="11.45" customHeight="1" x14ac:dyDescent="0.2">
      <c r="A12" s="65" t="s">
        <v>152</v>
      </c>
      <c r="B12" s="59" t="s">
        <v>104</v>
      </c>
      <c r="C12" s="61"/>
      <c r="D12" s="61"/>
      <c r="E12" s="582">
        <f>+AL46</f>
        <v>0</v>
      </c>
      <c r="F12" s="58"/>
      <c r="G12" s="199">
        <f>+'Fee Summary'!G13</f>
        <v>0</v>
      </c>
      <c r="H12" s="66">
        <f t="shared" si="0"/>
        <v>0</v>
      </c>
      <c r="I12" s="61"/>
      <c r="J12" s="61"/>
      <c r="K12" s="55" t="s">
        <v>80</v>
      </c>
      <c r="L12" s="47"/>
      <c r="M12" s="54"/>
      <c r="N12" s="252"/>
      <c r="O12" s="252"/>
      <c r="P12" s="252"/>
      <c r="Q12" s="252"/>
      <c r="R12" s="252"/>
      <c r="S12" s="252"/>
      <c r="T12" s="252"/>
      <c r="U12" s="253">
        <f>SUM(N12:T12)</f>
        <v>0</v>
      </c>
      <c r="V12" s="55" t="s">
        <v>80</v>
      </c>
      <c r="W12" s="47"/>
      <c r="X12" s="47"/>
      <c r="Y12" s="252"/>
      <c r="Z12" s="252"/>
      <c r="AA12" s="252"/>
      <c r="AB12" s="252"/>
      <c r="AC12" s="252"/>
      <c r="AD12" s="252"/>
      <c r="AE12" s="252"/>
      <c r="AF12" s="253">
        <f>SUM(Y12:AE12)</f>
        <v>0</v>
      </c>
      <c r="AG12" s="55" t="s">
        <v>844</v>
      </c>
      <c r="AH12" s="54"/>
      <c r="AI12" s="54"/>
      <c r="AJ12" s="252"/>
      <c r="AK12" s="252"/>
      <c r="AL12" s="252"/>
      <c r="AM12" s="252"/>
      <c r="AN12" s="252"/>
      <c r="AO12" s="252"/>
      <c r="AP12" s="252"/>
      <c r="AQ12" s="253">
        <f t="shared" si="1"/>
        <v>0</v>
      </c>
      <c r="AR12" s="47"/>
      <c r="AS12" s="47"/>
      <c r="AT12" s="47"/>
      <c r="AU12" s="47"/>
      <c r="AV12" s="47"/>
      <c r="AW12" s="47"/>
      <c r="AX12" s="47"/>
    </row>
    <row r="13" spans="1:50" ht="11.45" customHeight="1" x14ac:dyDescent="0.2">
      <c r="A13" s="58"/>
      <c r="B13" s="59" t="s">
        <v>356</v>
      </c>
      <c r="C13" s="63"/>
      <c r="D13" s="61"/>
      <c r="E13" s="582">
        <f>+AM46</f>
        <v>0</v>
      </c>
      <c r="F13" s="58"/>
      <c r="G13" s="199">
        <f>+'Fee Summary'!G14</f>
        <v>0</v>
      </c>
      <c r="H13" s="66">
        <f t="shared" si="0"/>
        <v>0</v>
      </c>
      <c r="I13" s="61"/>
      <c r="J13" s="61"/>
      <c r="K13" s="55" t="s">
        <v>1214</v>
      </c>
      <c r="L13" s="47"/>
      <c r="M13" s="54"/>
      <c r="N13" s="252"/>
      <c r="O13" s="252"/>
      <c r="P13" s="252"/>
      <c r="Q13" s="252"/>
      <c r="R13" s="252"/>
      <c r="S13" s="252"/>
      <c r="T13" s="252"/>
      <c r="U13" s="253">
        <f>SUM(N13:T13)</f>
        <v>0</v>
      </c>
      <c r="V13" s="54"/>
      <c r="W13" s="54"/>
      <c r="X13" s="54"/>
      <c r="Y13" s="273"/>
      <c r="Z13" s="273"/>
      <c r="AA13" s="273"/>
      <c r="AB13" s="273"/>
      <c r="AC13" s="273"/>
      <c r="AD13" s="273"/>
      <c r="AE13" s="273"/>
      <c r="AF13" s="270">
        <f>+SUM(AF10:AF12)</f>
        <v>0</v>
      </c>
      <c r="AG13" s="55" t="s">
        <v>95</v>
      </c>
      <c r="AH13" s="54"/>
      <c r="AI13" s="54"/>
      <c r="AJ13" s="252"/>
      <c r="AK13" s="252"/>
      <c r="AL13" s="252"/>
      <c r="AM13" s="252"/>
      <c r="AN13" s="252"/>
      <c r="AO13" s="252"/>
      <c r="AP13" s="252"/>
      <c r="AQ13" s="253">
        <f t="shared" si="1"/>
        <v>0</v>
      </c>
      <c r="AR13" s="47"/>
      <c r="AS13" s="47"/>
      <c r="AT13" s="47"/>
      <c r="AU13" s="47"/>
      <c r="AV13" s="47"/>
      <c r="AW13" s="47"/>
      <c r="AX13" s="47"/>
    </row>
    <row r="14" spans="1:50" ht="11.45" customHeight="1" x14ac:dyDescent="0.2">
      <c r="A14" s="65"/>
      <c r="B14" s="59" t="s">
        <v>63</v>
      </c>
      <c r="C14" s="63"/>
      <c r="D14" s="54"/>
      <c r="E14" s="582">
        <f>+AN46</f>
        <v>0</v>
      </c>
      <c r="F14" s="614"/>
      <c r="G14" s="199">
        <f>+'Fee Summary'!G15</f>
        <v>0</v>
      </c>
      <c r="H14" s="66">
        <f t="shared" si="0"/>
        <v>0</v>
      </c>
      <c r="I14" s="61"/>
      <c r="J14" s="61"/>
      <c r="K14" s="54"/>
      <c r="L14" s="54"/>
      <c r="M14" s="54"/>
      <c r="N14" s="254"/>
      <c r="O14" s="254"/>
      <c r="P14" s="254"/>
      <c r="Q14" s="254"/>
      <c r="R14" s="254"/>
      <c r="S14" s="254"/>
      <c r="T14" s="254"/>
      <c r="U14" s="270">
        <f>+SUM(U10:U13)</f>
        <v>0</v>
      </c>
      <c r="V14" s="15" t="s">
        <v>547</v>
      </c>
      <c r="W14" s="54"/>
      <c r="X14" s="54"/>
      <c r="Y14" s="273"/>
      <c r="Z14" s="273"/>
      <c r="AA14" s="273"/>
      <c r="AB14" s="273"/>
      <c r="AC14" s="273"/>
      <c r="AD14" s="273"/>
      <c r="AE14" s="273"/>
      <c r="AF14" s="273"/>
      <c r="AG14" s="55" t="s">
        <v>96</v>
      </c>
      <c r="AH14" s="54"/>
      <c r="AI14" s="54"/>
      <c r="AJ14" s="252"/>
      <c r="AK14" s="252"/>
      <c r="AL14" s="252"/>
      <c r="AM14" s="252"/>
      <c r="AN14" s="252"/>
      <c r="AO14" s="252"/>
      <c r="AP14" s="252"/>
      <c r="AQ14" s="253">
        <f t="shared" si="1"/>
        <v>0</v>
      </c>
      <c r="AR14" s="47"/>
      <c r="AS14" s="47"/>
      <c r="AT14" s="47"/>
      <c r="AU14" s="47"/>
      <c r="AV14" s="47"/>
      <c r="AW14" s="47"/>
      <c r="AX14" s="47"/>
    </row>
    <row r="15" spans="1:50" ht="11.45" customHeight="1" x14ac:dyDescent="0.2">
      <c r="A15" s="65" t="s">
        <v>152</v>
      </c>
      <c r="B15" s="59" t="s">
        <v>360</v>
      </c>
      <c r="C15" s="61"/>
      <c r="D15" s="54"/>
      <c r="E15" s="582">
        <f>+AO46</f>
        <v>0</v>
      </c>
      <c r="F15" s="614"/>
      <c r="G15" s="199">
        <f>+'Fee Summary'!G17</f>
        <v>0</v>
      </c>
      <c r="H15" s="66">
        <f t="shared" si="0"/>
        <v>0</v>
      </c>
      <c r="I15" s="61"/>
      <c r="J15" s="61"/>
      <c r="K15" s="15" t="s">
        <v>1017</v>
      </c>
      <c r="L15" s="54"/>
      <c r="M15" s="54"/>
      <c r="N15" s="254"/>
      <c r="O15" s="254"/>
      <c r="P15" s="254"/>
      <c r="Q15" s="254"/>
      <c r="R15" s="254"/>
      <c r="S15" s="254"/>
      <c r="T15" s="254"/>
      <c r="U15" s="254"/>
      <c r="V15" s="55" t="s">
        <v>69</v>
      </c>
      <c r="W15" s="47"/>
      <c r="X15" s="54"/>
      <c r="Y15" s="252"/>
      <c r="Z15" s="252"/>
      <c r="AA15" s="252"/>
      <c r="AB15" s="252"/>
      <c r="AC15" s="252"/>
      <c r="AD15" s="252"/>
      <c r="AE15" s="252"/>
      <c r="AF15" s="253">
        <f>SUM(Y15:AE15)</f>
        <v>0</v>
      </c>
      <c r="AG15" s="55" t="s">
        <v>97</v>
      </c>
      <c r="AH15" s="54"/>
      <c r="AI15" s="54"/>
      <c r="AJ15" s="252"/>
      <c r="AK15" s="252"/>
      <c r="AL15" s="252"/>
      <c r="AM15" s="252"/>
      <c r="AN15" s="252"/>
      <c r="AO15" s="252"/>
      <c r="AP15" s="252"/>
      <c r="AQ15" s="253">
        <f t="shared" si="1"/>
        <v>0</v>
      </c>
      <c r="AR15" s="47"/>
      <c r="AS15" s="47"/>
      <c r="AT15" s="47"/>
      <c r="AU15" s="47"/>
      <c r="AV15" s="47"/>
      <c r="AW15" s="47"/>
      <c r="AX15" s="47"/>
    </row>
    <row r="16" spans="1:50" ht="11.45" customHeight="1" x14ac:dyDescent="0.2">
      <c r="A16" s="65" t="s">
        <v>152</v>
      </c>
      <c r="B16" s="59" t="s">
        <v>134</v>
      </c>
      <c r="C16" s="61"/>
      <c r="D16" s="54"/>
      <c r="E16" s="584">
        <f>+AP46</f>
        <v>0</v>
      </c>
      <c r="F16" s="620"/>
      <c r="G16" s="200">
        <f>+'Fee Summary'!G18</f>
        <v>0</v>
      </c>
      <c r="H16" s="69">
        <f>CEILING(E16*G16,0.01)</f>
        <v>0</v>
      </c>
      <c r="I16" s="61"/>
      <c r="J16" s="61"/>
      <c r="K16" s="55" t="s">
        <v>69</v>
      </c>
      <c r="L16" s="47"/>
      <c r="M16" s="54"/>
      <c r="N16" s="252"/>
      <c r="O16" s="252"/>
      <c r="P16" s="252"/>
      <c r="Q16" s="252"/>
      <c r="R16" s="252"/>
      <c r="S16" s="252"/>
      <c r="T16" s="252"/>
      <c r="U16" s="253">
        <f>SUM(N16:T16)</f>
        <v>0</v>
      </c>
      <c r="V16" s="55" t="s">
        <v>71</v>
      </c>
      <c r="W16" s="47"/>
      <c r="X16" s="47"/>
      <c r="Y16" s="252"/>
      <c r="Z16" s="252"/>
      <c r="AA16" s="252"/>
      <c r="AB16" s="252"/>
      <c r="AC16" s="252"/>
      <c r="AD16" s="252"/>
      <c r="AE16" s="252"/>
      <c r="AF16" s="253">
        <f>SUM(Y16:AE16)</f>
        <v>0</v>
      </c>
      <c r="AG16" s="55" t="s">
        <v>1266</v>
      </c>
      <c r="AH16" s="54"/>
      <c r="AI16" s="54"/>
      <c r="AJ16" s="252"/>
      <c r="AK16" s="252"/>
      <c r="AL16" s="252"/>
      <c r="AM16" s="252"/>
      <c r="AN16" s="252"/>
      <c r="AO16" s="252"/>
      <c r="AP16" s="252"/>
      <c r="AQ16" s="253">
        <f t="shared" si="1"/>
        <v>0</v>
      </c>
      <c r="AR16" s="47"/>
      <c r="AS16" s="47"/>
      <c r="AT16" s="47"/>
      <c r="AU16" s="47"/>
      <c r="AV16" s="47"/>
      <c r="AW16" s="47"/>
      <c r="AX16" s="47"/>
    </row>
    <row r="17" spans="1:50" ht="11.45" customHeight="1" x14ac:dyDescent="0.2">
      <c r="B17" s="59" t="s">
        <v>245</v>
      </c>
      <c r="C17" s="61"/>
      <c r="E17" s="585">
        <f>SUM(E10:E16)</f>
        <v>0</v>
      </c>
      <c r="F17" s="137"/>
      <c r="G17" s="92"/>
      <c r="H17" s="72">
        <f>SUM(H10:H16)</f>
        <v>0</v>
      </c>
      <c r="I17" s="61"/>
      <c r="J17" s="61"/>
      <c r="K17" s="55" t="s">
        <v>71</v>
      </c>
      <c r="L17" s="47"/>
      <c r="M17" s="54"/>
      <c r="N17" s="252"/>
      <c r="O17" s="252"/>
      <c r="P17" s="252"/>
      <c r="Q17" s="252"/>
      <c r="R17" s="252"/>
      <c r="S17" s="252"/>
      <c r="T17" s="252"/>
      <c r="U17" s="253">
        <f>SUM(N17:T17)</f>
        <v>0</v>
      </c>
      <c r="V17" s="55" t="s">
        <v>80</v>
      </c>
      <c r="W17" s="47"/>
      <c r="X17" s="47"/>
      <c r="Y17" s="252"/>
      <c r="Z17" s="252"/>
      <c r="AA17" s="252"/>
      <c r="AB17" s="252"/>
      <c r="AC17" s="252"/>
      <c r="AD17" s="252"/>
      <c r="AE17" s="252"/>
      <c r="AF17" s="253">
        <f>SUM(Y17:AE17)</f>
        <v>0</v>
      </c>
      <c r="AG17" s="55" t="s">
        <v>1267</v>
      </c>
      <c r="AH17" s="54"/>
      <c r="AI17" s="54"/>
      <c r="AJ17" s="252"/>
      <c r="AK17" s="252"/>
      <c r="AL17" s="252"/>
      <c r="AM17" s="252"/>
      <c r="AN17" s="252"/>
      <c r="AO17" s="252"/>
      <c r="AP17" s="252"/>
      <c r="AQ17" s="253">
        <f t="shared" si="1"/>
        <v>0</v>
      </c>
      <c r="AR17" s="47"/>
      <c r="AS17" s="47"/>
      <c r="AT17" s="47"/>
      <c r="AU17" s="47"/>
      <c r="AV17" s="47"/>
      <c r="AW17" s="47"/>
      <c r="AX17" s="47"/>
    </row>
    <row r="18" spans="1:50" ht="11.45" customHeight="1" x14ac:dyDescent="0.2">
      <c r="A18" s="48" t="s">
        <v>245</v>
      </c>
      <c r="B18" s="59" t="s">
        <v>245</v>
      </c>
      <c r="C18" s="55"/>
      <c r="D18" s="55"/>
      <c r="E18" s="137"/>
      <c r="F18" s="58"/>
      <c r="G18" s="58"/>
      <c r="H18" s="58"/>
      <c r="I18" s="61"/>
      <c r="J18" s="61"/>
      <c r="K18" s="55" t="s">
        <v>73</v>
      </c>
      <c r="L18" s="47"/>
      <c r="M18" s="47"/>
      <c r="N18" s="252"/>
      <c r="O18" s="252"/>
      <c r="P18" s="252"/>
      <c r="Q18" s="252"/>
      <c r="R18" s="252"/>
      <c r="S18" s="252"/>
      <c r="T18" s="252"/>
      <c r="U18" s="253">
        <f>SUM(N18:T18)</f>
        <v>0</v>
      </c>
      <c r="V18" s="47"/>
      <c r="W18" s="47"/>
      <c r="X18" s="47"/>
      <c r="Y18" s="273"/>
      <c r="Z18" s="273"/>
      <c r="AA18" s="273"/>
      <c r="AB18" s="273"/>
      <c r="AC18" s="273"/>
      <c r="AD18" s="273"/>
      <c r="AE18" s="273"/>
      <c r="AF18" s="270">
        <f>+SUM(AF15:AF17)</f>
        <v>0</v>
      </c>
      <c r="AG18" s="55" t="s">
        <v>1235</v>
      </c>
      <c r="AH18" s="54"/>
      <c r="AI18" s="54"/>
      <c r="AJ18" s="252"/>
      <c r="AK18" s="252"/>
      <c r="AL18" s="252"/>
      <c r="AM18" s="252"/>
      <c r="AN18" s="252"/>
      <c r="AO18" s="252"/>
      <c r="AP18" s="252"/>
      <c r="AQ18" s="253">
        <f t="shared" si="1"/>
        <v>0</v>
      </c>
      <c r="AR18" s="47"/>
      <c r="AS18" s="47"/>
      <c r="AT18" s="47"/>
      <c r="AU18" s="47"/>
      <c r="AV18" s="47"/>
      <c r="AW18" s="47"/>
      <c r="AX18" s="47"/>
    </row>
    <row r="19" spans="1:50" ht="11.45" customHeight="1" x14ac:dyDescent="0.2">
      <c r="D19" s="65" t="s">
        <v>245</v>
      </c>
      <c r="E19" s="60" t="s">
        <v>210</v>
      </c>
      <c r="F19" s="58"/>
      <c r="G19" s="201">
        <f>'Fee Summary'!$Y$25</f>
        <v>0</v>
      </c>
      <c r="H19" s="66">
        <f>CEILING(H17*G19,0.01)</f>
        <v>0</v>
      </c>
      <c r="I19" s="61"/>
      <c r="J19" s="61"/>
      <c r="K19" s="55" t="s">
        <v>75</v>
      </c>
      <c r="L19" s="47"/>
      <c r="M19" s="47"/>
      <c r="N19" s="252"/>
      <c r="O19" s="252"/>
      <c r="P19" s="252"/>
      <c r="Q19" s="252"/>
      <c r="R19" s="252"/>
      <c r="S19" s="252"/>
      <c r="T19" s="252"/>
      <c r="U19" s="253">
        <f>SUM(N19:T19)</f>
        <v>0</v>
      </c>
      <c r="V19" s="15" t="s">
        <v>1368</v>
      </c>
      <c r="W19" s="54"/>
      <c r="X19" s="54"/>
      <c r="Y19" s="273"/>
      <c r="Z19" s="273"/>
      <c r="AA19" s="273"/>
      <c r="AB19" s="273"/>
      <c r="AC19" s="273"/>
      <c r="AD19" s="273"/>
      <c r="AE19" s="273"/>
      <c r="AF19" s="273"/>
      <c r="AG19" s="55" t="s">
        <v>1257</v>
      </c>
      <c r="AH19" s="54"/>
      <c r="AI19" s="54"/>
      <c r="AJ19" s="252"/>
      <c r="AK19" s="252"/>
      <c r="AL19" s="252"/>
      <c r="AM19" s="252"/>
      <c r="AN19" s="252"/>
      <c r="AO19" s="252"/>
      <c r="AP19" s="252"/>
      <c r="AQ19" s="253">
        <f t="shared" si="1"/>
        <v>0</v>
      </c>
      <c r="AR19" s="47"/>
      <c r="AS19" s="47"/>
      <c r="AT19" s="47"/>
      <c r="AU19" s="47"/>
      <c r="AV19" s="47"/>
      <c r="AW19" s="47"/>
      <c r="AX19" s="47"/>
    </row>
    <row r="20" spans="1:50" ht="11.45" customHeight="1" x14ac:dyDescent="0.2">
      <c r="A20" s="58"/>
      <c r="B20" s="58"/>
      <c r="C20" s="58"/>
      <c r="D20" s="65" t="s">
        <v>152</v>
      </c>
      <c r="E20" s="67" t="s">
        <v>195</v>
      </c>
      <c r="F20" s="68"/>
      <c r="G20" s="621"/>
      <c r="H20" s="69">
        <f>+H34</f>
        <v>0</v>
      </c>
      <c r="I20" s="61"/>
      <c r="J20" s="61"/>
      <c r="K20" s="55" t="s">
        <v>175</v>
      </c>
      <c r="L20" s="47"/>
      <c r="M20" s="47"/>
      <c r="N20" s="252"/>
      <c r="O20" s="252"/>
      <c r="P20" s="252"/>
      <c r="Q20" s="252"/>
      <c r="R20" s="252"/>
      <c r="S20" s="252"/>
      <c r="T20" s="252"/>
      <c r="U20" s="253">
        <f>SUM(N20:T20)</f>
        <v>0</v>
      </c>
      <c r="V20" s="55" t="s">
        <v>69</v>
      </c>
      <c r="W20" s="47"/>
      <c r="X20" s="54"/>
      <c r="Y20" s="252"/>
      <c r="Z20" s="252"/>
      <c r="AA20" s="252"/>
      <c r="AB20" s="252"/>
      <c r="AC20" s="252"/>
      <c r="AD20" s="252"/>
      <c r="AE20" s="252"/>
      <c r="AF20" s="253">
        <f>SUM(Y20:AE20)</f>
        <v>0</v>
      </c>
      <c r="AG20" s="55" t="s">
        <v>1236</v>
      </c>
      <c r="AH20" s="54"/>
      <c r="AI20" s="54"/>
      <c r="AJ20" s="252"/>
      <c r="AK20" s="252"/>
      <c r="AL20" s="252"/>
      <c r="AM20" s="252"/>
      <c r="AN20" s="252"/>
      <c r="AO20" s="252"/>
      <c r="AP20" s="252"/>
      <c r="AQ20" s="253">
        <f t="shared" si="1"/>
        <v>0</v>
      </c>
      <c r="AR20" s="47"/>
      <c r="AS20" s="47"/>
      <c r="AT20" s="47"/>
      <c r="AU20" s="47"/>
      <c r="AV20" s="47"/>
      <c r="AW20" s="47"/>
      <c r="AX20" s="47"/>
    </row>
    <row r="21" spans="1:50" ht="11.45" customHeight="1" x14ac:dyDescent="0.2">
      <c r="A21" s="58"/>
      <c r="B21" s="58"/>
      <c r="C21" s="58"/>
      <c r="D21" s="58"/>
      <c r="E21" s="835" t="s">
        <v>57</v>
      </c>
      <c r="F21" s="835"/>
      <c r="G21" s="835"/>
      <c r="H21" s="70">
        <f>SUM(H17:H20)</f>
        <v>0</v>
      </c>
      <c r="I21" s="61"/>
      <c r="J21" s="61"/>
      <c r="K21" s="47"/>
      <c r="L21" s="47"/>
      <c r="M21" s="47"/>
      <c r="N21" s="254"/>
      <c r="O21" s="254"/>
      <c r="P21" s="254"/>
      <c r="Q21" s="254"/>
      <c r="R21" s="254"/>
      <c r="S21" s="254"/>
      <c r="T21" s="254"/>
      <c r="U21" s="270">
        <f>+SUM(U16:U20)</f>
        <v>0</v>
      </c>
      <c r="V21" s="55" t="s">
        <v>71</v>
      </c>
      <c r="W21" s="47"/>
      <c r="X21" s="47"/>
      <c r="Y21" s="252"/>
      <c r="Z21" s="252"/>
      <c r="AA21" s="252"/>
      <c r="AB21" s="252"/>
      <c r="AC21" s="252"/>
      <c r="AD21" s="252"/>
      <c r="AE21" s="252"/>
      <c r="AF21" s="253">
        <f>SUM(Y21:AE21)</f>
        <v>0</v>
      </c>
      <c r="AG21" s="55" t="s">
        <v>1247</v>
      </c>
      <c r="AH21" s="54"/>
      <c r="AI21" s="54"/>
      <c r="AJ21" s="252"/>
      <c r="AK21" s="252"/>
      <c r="AL21" s="252"/>
      <c r="AM21" s="252"/>
      <c r="AN21" s="252"/>
      <c r="AO21" s="252"/>
      <c r="AP21" s="252"/>
      <c r="AQ21" s="253">
        <f t="shared" si="1"/>
        <v>0</v>
      </c>
      <c r="AR21" s="47"/>
      <c r="AS21" s="47"/>
      <c r="AT21" s="47"/>
      <c r="AU21" s="47"/>
      <c r="AV21" s="47"/>
      <c r="AW21" s="47"/>
      <c r="AX21" s="47"/>
    </row>
    <row r="22" spans="1:50" ht="11.45" customHeight="1" x14ac:dyDescent="0.2">
      <c r="A22" s="58"/>
      <c r="B22" s="58"/>
      <c r="C22" s="58"/>
      <c r="D22" s="58"/>
      <c r="E22" s="60" t="s">
        <v>245</v>
      </c>
      <c r="F22" s="58"/>
      <c r="G22" s="58"/>
      <c r="H22" s="60" t="s">
        <v>245</v>
      </c>
      <c r="I22" s="61"/>
      <c r="J22" s="61"/>
      <c r="K22" s="15" t="s">
        <v>990</v>
      </c>
      <c r="L22" s="54"/>
      <c r="M22" s="54"/>
      <c r="N22" s="254"/>
      <c r="O22" s="254"/>
      <c r="P22" s="254"/>
      <c r="Q22" s="254"/>
      <c r="R22" s="254"/>
      <c r="S22" s="254"/>
      <c r="T22" s="254"/>
      <c r="U22" s="254"/>
      <c r="V22" s="55" t="s">
        <v>80</v>
      </c>
      <c r="W22" s="47"/>
      <c r="X22" s="47"/>
      <c r="Y22" s="252"/>
      <c r="Z22" s="252"/>
      <c r="AA22" s="252"/>
      <c r="AB22" s="252"/>
      <c r="AC22" s="252"/>
      <c r="AD22" s="252"/>
      <c r="AE22" s="252"/>
      <c r="AF22" s="253">
        <f>SUM(Y22:AE22)</f>
        <v>0</v>
      </c>
      <c r="AG22" s="55" t="s">
        <v>1258</v>
      </c>
      <c r="AH22" s="54"/>
      <c r="AI22" s="54"/>
      <c r="AJ22" s="252"/>
      <c r="AK22" s="252"/>
      <c r="AL22" s="252"/>
      <c r="AM22" s="252"/>
      <c r="AN22" s="252"/>
      <c r="AO22" s="252"/>
      <c r="AP22" s="252"/>
      <c r="AQ22" s="253">
        <f t="shared" si="1"/>
        <v>0</v>
      </c>
      <c r="AR22" s="47"/>
      <c r="AS22" s="47"/>
      <c r="AT22" s="47"/>
      <c r="AU22" s="47"/>
      <c r="AV22" s="47"/>
      <c r="AW22" s="47"/>
      <c r="AX22" s="47"/>
    </row>
    <row r="23" spans="1:50" ht="11.45" customHeight="1" thickBot="1" x14ac:dyDescent="0.25">
      <c r="A23" s="58"/>
      <c r="B23" s="60" t="s">
        <v>245</v>
      </c>
      <c r="C23" s="60"/>
      <c r="D23" s="58"/>
      <c r="E23" s="60" t="s">
        <v>194</v>
      </c>
      <c r="F23" s="58"/>
      <c r="G23" s="202">
        <f>+'Fee Summary'!Z25</f>
        <v>0.13</v>
      </c>
      <c r="H23" s="71">
        <f>CEILING((H17+H20)*G23,0.01)</f>
        <v>0</v>
      </c>
      <c r="I23" s="61"/>
      <c r="J23" s="61"/>
      <c r="K23" s="55" t="s">
        <v>1140</v>
      </c>
      <c r="L23" s="122"/>
      <c r="M23" s="54"/>
      <c r="N23" s="252"/>
      <c r="O23" s="252"/>
      <c r="P23" s="252"/>
      <c r="Q23" s="252"/>
      <c r="R23" s="252"/>
      <c r="S23" s="252"/>
      <c r="T23" s="252"/>
      <c r="U23" s="253">
        <f>SUM(N23:T23)</f>
        <v>0</v>
      </c>
      <c r="V23" s="57" t="s">
        <v>245</v>
      </c>
      <c r="W23" s="47"/>
      <c r="X23" s="54"/>
      <c r="Y23" s="273"/>
      <c r="Z23" s="273"/>
      <c r="AA23" s="273"/>
      <c r="AB23" s="273"/>
      <c r="AC23" s="273"/>
      <c r="AD23" s="273"/>
      <c r="AE23" s="273"/>
      <c r="AF23" s="270">
        <f>+SUM(AF20:AF22)</f>
        <v>0</v>
      </c>
      <c r="AG23" s="55" t="s">
        <v>1237</v>
      </c>
      <c r="AH23" s="54"/>
      <c r="AI23" s="54"/>
      <c r="AJ23" s="252"/>
      <c r="AK23" s="252"/>
      <c r="AL23" s="252"/>
      <c r="AM23" s="252"/>
      <c r="AN23" s="252"/>
      <c r="AO23" s="252"/>
      <c r="AP23" s="252"/>
      <c r="AQ23" s="253">
        <f t="shared" si="1"/>
        <v>0</v>
      </c>
      <c r="AR23" s="47"/>
      <c r="AS23" s="47"/>
      <c r="AT23" s="47"/>
      <c r="AU23" s="47"/>
      <c r="AV23" s="47"/>
      <c r="AW23" s="47"/>
      <c r="AX23" s="47"/>
    </row>
    <row r="24" spans="1:50" ht="11.45" customHeight="1" thickTop="1" x14ac:dyDescent="0.2">
      <c r="A24" s="58"/>
      <c r="B24" s="58"/>
      <c r="C24" s="58"/>
      <c r="D24" s="58"/>
      <c r="E24" s="58"/>
      <c r="F24" s="58"/>
      <c r="G24" s="58"/>
      <c r="H24" s="72">
        <f>SUM(H21:H23)</f>
        <v>0</v>
      </c>
      <c r="J24" s="61"/>
      <c r="K24" s="55" t="s">
        <v>79</v>
      </c>
      <c r="L24" s="122"/>
      <c r="M24" s="54"/>
      <c r="N24" s="252"/>
      <c r="O24" s="252"/>
      <c r="P24" s="252"/>
      <c r="Q24" s="252"/>
      <c r="R24" s="252"/>
      <c r="S24" s="252"/>
      <c r="T24" s="252"/>
      <c r="U24" s="253">
        <f>SUM(N24:T24)</f>
        <v>0</v>
      </c>
      <c r="V24" s="49" t="s">
        <v>1018</v>
      </c>
      <c r="W24" s="47"/>
      <c r="X24" s="47"/>
      <c r="Y24" s="273"/>
      <c r="Z24" s="273"/>
      <c r="AA24" s="273"/>
      <c r="AB24" s="273"/>
      <c r="AC24" s="273"/>
      <c r="AD24" s="273"/>
      <c r="AE24" s="273"/>
      <c r="AF24" s="273" t="s">
        <v>245</v>
      </c>
      <c r="AG24" s="55" t="s">
        <v>1265</v>
      </c>
      <c r="AH24" s="47"/>
      <c r="AI24" s="54"/>
      <c r="AJ24" s="252"/>
      <c r="AK24" s="252"/>
      <c r="AL24" s="252"/>
      <c r="AM24" s="252"/>
      <c r="AN24" s="252"/>
      <c r="AO24" s="252"/>
      <c r="AP24" s="252"/>
      <c r="AQ24" s="253">
        <f t="shared" si="1"/>
        <v>0</v>
      </c>
      <c r="AR24" s="47"/>
      <c r="AS24" s="47"/>
      <c r="AT24" s="47"/>
      <c r="AU24" s="47"/>
      <c r="AV24" s="47"/>
      <c r="AW24" s="47"/>
      <c r="AX24" s="47"/>
    </row>
    <row r="25" spans="1:50" ht="11.45" customHeight="1" x14ac:dyDescent="0.2">
      <c r="A25" s="58"/>
      <c r="B25" s="58"/>
      <c r="C25" s="58"/>
      <c r="D25" s="65" t="s">
        <v>182</v>
      </c>
      <c r="E25" s="67" t="s">
        <v>211</v>
      </c>
      <c r="F25" s="68"/>
      <c r="G25" s="203">
        <f>'Fee Summary'!AA25</f>
        <v>0</v>
      </c>
      <c r="H25" s="69">
        <f>CEILING(H17*G25,0.01)</f>
        <v>0</v>
      </c>
      <c r="I25" s="61"/>
      <c r="J25" s="61"/>
      <c r="K25" s="55" t="s">
        <v>260</v>
      </c>
      <c r="L25" s="122"/>
      <c r="M25" s="54"/>
      <c r="N25" s="252"/>
      <c r="O25" s="252"/>
      <c r="P25" s="252"/>
      <c r="Q25" s="252"/>
      <c r="R25" s="252"/>
      <c r="S25" s="252"/>
      <c r="T25" s="252"/>
      <c r="U25" s="253">
        <f>SUM(N25:T25)</f>
        <v>0</v>
      </c>
      <c r="V25" s="55" t="s">
        <v>1019</v>
      </c>
      <c r="W25" s="54"/>
      <c r="X25" s="54"/>
      <c r="Y25" s="273"/>
      <c r="Z25" s="273"/>
      <c r="AA25" s="273"/>
      <c r="AB25" s="273"/>
      <c r="AC25" s="273"/>
      <c r="AD25" s="273"/>
      <c r="AE25" s="273"/>
      <c r="AF25" s="273"/>
      <c r="AG25" s="55" t="s">
        <v>1259</v>
      </c>
      <c r="AH25" s="47"/>
      <c r="AI25" s="54"/>
      <c r="AJ25" s="252"/>
      <c r="AK25" s="252"/>
      <c r="AL25" s="252"/>
      <c r="AM25" s="252"/>
      <c r="AN25" s="252"/>
      <c r="AO25" s="252"/>
      <c r="AP25" s="252"/>
      <c r="AQ25" s="253">
        <f t="shared" si="1"/>
        <v>0</v>
      </c>
      <c r="AR25" s="47"/>
      <c r="AS25" s="47"/>
      <c r="AT25" s="47"/>
      <c r="AU25" s="47"/>
      <c r="AV25" s="47"/>
      <c r="AW25" s="47"/>
      <c r="AX25" s="47"/>
    </row>
    <row r="26" spans="1:50" ht="11.45" customHeight="1" x14ac:dyDescent="0.2">
      <c r="A26" s="58"/>
      <c r="B26" s="58"/>
      <c r="C26" s="58"/>
      <c r="D26" s="58"/>
      <c r="E26" s="834" t="s">
        <v>181</v>
      </c>
      <c r="F26" s="834"/>
      <c r="G26" s="834"/>
      <c r="H26" s="73">
        <f>SUM(H24:H25)</f>
        <v>0</v>
      </c>
      <c r="I26" s="61"/>
      <c r="J26" s="61"/>
      <c r="K26" s="55" t="s">
        <v>1141</v>
      </c>
      <c r="L26" s="122"/>
      <c r="M26" s="54"/>
      <c r="N26" s="252"/>
      <c r="O26" s="252"/>
      <c r="P26" s="252"/>
      <c r="Q26" s="252"/>
      <c r="R26" s="252"/>
      <c r="S26" s="252"/>
      <c r="T26" s="252"/>
      <c r="U26" s="253">
        <f>SUM(N26:T26)</f>
        <v>0</v>
      </c>
      <c r="V26" s="55" t="s">
        <v>108</v>
      </c>
      <c r="W26" s="122"/>
      <c r="X26" s="54"/>
      <c r="Y26" s="252"/>
      <c r="Z26" s="252"/>
      <c r="AA26" s="252"/>
      <c r="AB26" s="252"/>
      <c r="AC26" s="252"/>
      <c r="AD26" s="252"/>
      <c r="AE26" s="252"/>
      <c r="AF26" s="253">
        <f>SUM(Y26:AE26)</f>
        <v>0</v>
      </c>
      <c r="AG26" s="55" t="s">
        <v>1260</v>
      </c>
      <c r="AH26" s="47"/>
      <c r="AI26" s="54"/>
      <c r="AJ26" s="252"/>
      <c r="AK26" s="252"/>
      <c r="AL26" s="252"/>
      <c r="AM26" s="252"/>
      <c r="AN26" s="252"/>
      <c r="AO26" s="252"/>
      <c r="AP26" s="252"/>
      <c r="AQ26" s="253">
        <f t="shared" si="1"/>
        <v>0</v>
      </c>
      <c r="AR26" s="47"/>
      <c r="AS26" s="47"/>
      <c r="AT26" s="47"/>
      <c r="AU26" s="47"/>
      <c r="AV26" s="47"/>
      <c r="AW26" s="47"/>
      <c r="AX26" s="47"/>
    </row>
    <row r="27" spans="1:50" ht="11.45" customHeight="1" x14ac:dyDescent="0.2">
      <c r="A27" s="58"/>
      <c r="B27" s="58"/>
      <c r="C27" s="58"/>
      <c r="J27" s="61"/>
      <c r="N27" s="254"/>
      <c r="O27" s="254"/>
      <c r="P27" s="254"/>
      <c r="Q27" s="254"/>
      <c r="R27" s="254"/>
      <c r="S27" s="254"/>
      <c r="T27" s="254"/>
      <c r="U27" s="270">
        <f>+SUM(U23:U26)</f>
        <v>0</v>
      </c>
      <c r="V27" s="55" t="s">
        <v>109</v>
      </c>
      <c r="W27" s="122"/>
      <c r="X27" s="54"/>
      <c r="Y27" s="252"/>
      <c r="Z27" s="252"/>
      <c r="AA27" s="252"/>
      <c r="AB27" s="252"/>
      <c r="AC27" s="252"/>
      <c r="AD27" s="252"/>
      <c r="AE27" s="252"/>
      <c r="AF27" s="253">
        <f>SUM(Y27:AE27)</f>
        <v>0</v>
      </c>
      <c r="AG27" s="55" t="s">
        <v>1238</v>
      </c>
      <c r="AH27" s="54"/>
      <c r="AI27" s="54"/>
      <c r="AJ27" s="252"/>
      <c r="AK27" s="252"/>
      <c r="AL27" s="252"/>
      <c r="AM27" s="252"/>
      <c r="AN27" s="252"/>
      <c r="AO27" s="252"/>
      <c r="AP27" s="252"/>
      <c r="AQ27" s="253">
        <f t="shared" si="1"/>
        <v>0</v>
      </c>
      <c r="AR27" s="47"/>
      <c r="AS27" s="47"/>
      <c r="AT27" s="47"/>
      <c r="AU27" s="47"/>
      <c r="AV27" s="47"/>
      <c r="AW27" s="47"/>
      <c r="AX27" s="47"/>
    </row>
    <row r="28" spans="1:50" ht="11.45" customHeight="1" x14ac:dyDescent="0.2">
      <c r="A28" s="58"/>
      <c r="B28" s="19" t="s">
        <v>537</v>
      </c>
      <c r="J28" s="61"/>
      <c r="K28" s="15" t="s">
        <v>992</v>
      </c>
      <c r="L28" s="54"/>
      <c r="M28" s="54"/>
      <c r="N28" s="254"/>
      <c r="O28" s="254"/>
      <c r="P28" s="254"/>
      <c r="Q28" s="254"/>
      <c r="R28" s="254"/>
      <c r="S28" s="254"/>
      <c r="T28" s="254"/>
      <c r="U28" s="254"/>
      <c r="V28" s="55" t="s">
        <v>110</v>
      </c>
      <c r="W28" s="122"/>
      <c r="X28" s="47"/>
      <c r="Y28" s="252"/>
      <c r="Z28" s="252"/>
      <c r="AA28" s="252"/>
      <c r="AB28" s="252"/>
      <c r="AC28" s="252"/>
      <c r="AD28" s="252"/>
      <c r="AE28" s="252"/>
      <c r="AF28" s="253">
        <f>SUM(Y28:AE28)</f>
        <v>0</v>
      </c>
      <c r="AG28" s="55" t="s">
        <v>1261</v>
      </c>
      <c r="AH28" s="54"/>
      <c r="AI28" s="54"/>
      <c r="AJ28" s="252"/>
      <c r="AK28" s="252"/>
      <c r="AL28" s="252"/>
      <c r="AM28" s="252"/>
      <c r="AN28" s="252"/>
      <c r="AO28" s="252"/>
      <c r="AP28" s="252"/>
      <c r="AQ28" s="253">
        <f t="shared" ref="AQ28:AQ34" si="2">SUM(AJ28:AP28)</f>
        <v>0</v>
      </c>
      <c r="AR28" s="47"/>
      <c r="AS28" s="47"/>
      <c r="AT28" s="47"/>
      <c r="AU28" s="47"/>
      <c r="AV28" s="47"/>
      <c r="AW28" s="47"/>
      <c r="AX28" s="47"/>
    </row>
    <row r="29" spans="1:50" ht="11.45" customHeight="1" x14ac:dyDescent="0.2">
      <c r="A29" s="60"/>
      <c r="B29" s="59" t="s">
        <v>192</v>
      </c>
      <c r="C29" s="59"/>
      <c r="D29" s="59"/>
      <c r="E29" s="41" t="s">
        <v>538</v>
      </c>
      <c r="F29" s="41"/>
      <c r="G29" s="41" t="s">
        <v>539</v>
      </c>
      <c r="H29" s="41" t="s">
        <v>540</v>
      </c>
      <c r="J29" s="61"/>
      <c r="K29" s="55" t="s">
        <v>69</v>
      </c>
      <c r="L29" s="47"/>
      <c r="M29" s="54"/>
      <c r="N29" s="252"/>
      <c r="O29" s="252"/>
      <c r="P29" s="252"/>
      <c r="Q29" s="252"/>
      <c r="R29" s="252"/>
      <c r="S29" s="252"/>
      <c r="T29" s="252"/>
      <c r="U29" s="253">
        <f>SUM(N29:T29)</f>
        <v>0</v>
      </c>
      <c r="V29" s="55" t="s">
        <v>1154</v>
      </c>
      <c r="W29" s="122"/>
      <c r="X29" s="47"/>
      <c r="Y29" s="252"/>
      <c r="Z29" s="252"/>
      <c r="AA29" s="252"/>
      <c r="AB29" s="252"/>
      <c r="AC29" s="252"/>
      <c r="AD29" s="252"/>
      <c r="AE29" s="252"/>
      <c r="AF29" s="253">
        <f>SUM(Y29:AE29)</f>
        <v>0</v>
      </c>
      <c r="AG29" s="55" t="s">
        <v>1242</v>
      </c>
      <c r="AH29" s="54"/>
      <c r="AI29" s="54"/>
      <c r="AJ29" s="252"/>
      <c r="AK29" s="252"/>
      <c r="AL29" s="252"/>
      <c r="AM29" s="252"/>
      <c r="AN29" s="252"/>
      <c r="AO29" s="252"/>
      <c r="AP29" s="252"/>
      <c r="AQ29" s="253">
        <f t="shared" si="2"/>
        <v>0</v>
      </c>
      <c r="AR29" s="47"/>
      <c r="AS29" s="47"/>
      <c r="AT29" s="47"/>
      <c r="AU29" s="47"/>
      <c r="AV29" s="47"/>
      <c r="AW29" s="47"/>
      <c r="AX29" s="47"/>
    </row>
    <row r="30" spans="1:50" ht="11.45" customHeight="1" x14ac:dyDescent="0.2">
      <c r="A30" s="74"/>
      <c r="B30" s="59"/>
      <c r="C30" s="59"/>
      <c r="D30" s="59"/>
      <c r="E30" s="41"/>
      <c r="F30" s="41"/>
      <c r="G30" s="41"/>
      <c r="H30" s="41"/>
      <c r="I30" s="58"/>
      <c r="J30" s="58"/>
      <c r="K30" s="55" t="s">
        <v>71</v>
      </c>
      <c r="L30" s="47"/>
      <c r="M30" s="47"/>
      <c r="N30" s="252"/>
      <c r="O30" s="252"/>
      <c r="P30" s="252"/>
      <c r="Q30" s="252"/>
      <c r="R30" s="252"/>
      <c r="S30" s="252"/>
      <c r="T30" s="252"/>
      <c r="U30" s="253">
        <f>SUM(N30:T30)</f>
        <v>0</v>
      </c>
      <c r="V30" s="47"/>
      <c r="W30" s="47"/>
      <c r="X30" s="47"/>
      <c r="Y30" s="273"/>
      <c r="Z30" s="273"/>
      <c r="AA30" s="273"/>
      <c r="AB30" s="273"/>
      <c r="AC30" s="273"/>
      <c r="AD30" s="273"/>
      <c r="AE30" s="273"/>
      <c r="AF30" s="270">
        <f>+SUM(AF26:AF29)</f>
        <v>0</v>
      </c>
      <c r="AG30" s="55" t="s">
        <v>1243</v>
      </c>
      <c r="AH30" s="54"/>
      <c r="AI30" s="54"/>
      <c r="AJ30" s="252"/>
      <c r="AK30" s="252"/>
      <c r="AL30" s="252"/>
      <c r="AM30" s="252"/>
      <c r="AN30" s="252"/>
      <c r="AO30" s="252"/>
      <c r="AP30" s="252"/>
      <c r="AQ30" s="253">
        <f t="shared" si="2"/>
        <v>0</v>
      </c>
      <c r="AR30" s="47"/>
      <c r="AS30" s="47"/>
      <c r="AT30" s="47"/>
      <c r="AU30" s="47"/>
      <c r="AV30" s="47"/>
      <c r="AW30" s="47"/>
      <c r="AX30" s="47"/>
    </row>
    <row r="31" spans="1:50" ht="11.45" customHeight="1" x14ac:dyDescent="0.2">
      <c r="A31" s="60"/>
      <c r="B31" s="59" t="s">
        <v>104</v>
      </c>
      <c r="C31" s="61"/>
      <c r="D31" s="61"/>
      <c r="E31" s="600"/>
      <c r="F31" s="322">
        <f>+IF(E12=0, ,E31/E12)</f>
        <v>0</v>
      </c>
      <c r="G31" s="198">
        <f>+'Fee Summary'!$P$11</f>
        <v>0</v>
      </c>
      <c r="H31" s="62">
        <f>+E31*G31</f>
        <v>0</v>
      </c>
      <c r="I31" s="58"/>
      <c r="J31" s="58"/>
      <c r="K31" s="55" t="s">
        <v>80</v>
      </c>
      <c r="L31" s="47"/>
      <c r="M31" s="47"/>
      <c r="N31" s="252"/>
      <c r="O31" s="252"/>
      <c r="P31" s="252"/>
      <c r="Q31" s="252"/>
      <c r="R31" s="252"/>
      <c r="S31" s="252"/>
      <c r="T31" s="252"/>
      <c r="U31" s="253">
        <f>SUM(N31:T31)</f>
        <v>0</v>
      </c>
      <c r="V31" s="49" t="s">
        <v>548</v>
      </c>
      <c r="W31" s="47"/>
      <c r="X31" s="47"/>
      <c r="Y31" s="273"/>
      <c r="Z31" s="273"/>
      <c r="AA31" s="273"/>
      <c r="AB31" s="273"/>
      <c r="AC31" s="273"/>
      <c r="AD31" s="273"/>
      <c r="AE31" s="273"/>
      <c r="AF31" s="273"/>
      <c r="AG31" s="55" t="s">
        <v>1262</v>
      </c>
      <c r="AH31" s="54"/>
      <c r="AI31" s="54"/>
      <c r="AJ31" s="252"/>
      <c r="AK31" s="252"/>
      <c r="AL31" s="252"/>
      <c r="AM31" s="252"/>
      <c r="AN31" s="252"/>
      <c r="AO31" s="252"/>
      <c r="AP31" s="252"/>
      <c r="AQ31" s="253">
        <f t="shared" si="2"/>
        <v>0</v>
      </c>
      <c r="AR31" s="47"/>
      <c r="AS31" s="47"/>
      <c r="AT31" s="47"/>
      <c r="AU31" s="47"/>
      <c r="AV31" s="47"/>
      <c r="AW31" s="47"/>
      <c r="AX31" s="47"/>
    </row>
    <row r="32" spans="1:50" ht="11.45" customHeight="1" x14ac:dyDescent="0.2">
      <c r="A32" s="60"/>
      <c r="B32" s="59" t="s">
        <v>360</v>
      </c>
      <c r="C32" s="47"/>
      <c r="D32" s="54"/>
      <c r="E32" s="600"/>
      <c r="F32" s="322">
        <f>+IF(E15=0, ,E32/E15)</f>
        <v>0</v>
      </c>
      <c r="G32" s="198">
        <f>+'Fee Summary'!$P$12</f>
        <v>0</v>
      </c>
      <c r="H32" s="62">
        <f>+E32*G32</f>
        <v>0</v>
      </c>
      <c r="I32" s="58"/>
      <c r="J32" s="58"/>
      <c r="K32" s="55" t="s">
        <v>135</v>
      </c>
      <c r="L32" s="47"/>
      <c r="M32" s="47"/>
      <c r="N32" s="252"/>
      <c r="O32" s="252"/>
      <c r="P32" s="252"/>
      <c r="Q32" s="252"/>
      <c r="R32" s="252"/>
      <c r="S32" s="252"/>
      <c r="T32" s="252"/>
      <c r="U32" s="253">
        <f>SUM(N32:T32)</f>
        <v>0</v>
      </c>
      <c r="V32" s="55" t="s">
        <v>188</v>
      </c>
      <c r="W32" s="47"/>
      <c r="X32" s="47"/>
      <c r="Y32" s="252"/>
      <c r="Z32" s="252"/>
      <c r="AA32" s="252"/>
      <c r="AB32" s="252"/>
      <c r="AC32" s="252"/>
      <c r="AD32" s="252"/>
      <c r="AE32" s="252"/>
      <c r="AF32" s="253">
        <f>SUM(Y32:AE32)</f>
        <v>0</v>
      </c>
      <c r="AG32" s="55" t="s">
        <v>1263</v>
      </c>
      <c r="AH32" s="54"/>
      <c r="AI32" s="54"/>
      <c r="AJ32" s="252"/>
      <c r="AK32" s="252"/>
      <c r="AL32" s="252"/>
      <c r="AM32" s="252"/>
      <c r="AN32" s="252"/>
      <c r="AO32" s="252"/>
      <c r="AP32" s="252"/>
      <c r="AQ32" s="253">
        <f t="shared" si="2"/>
        <v>0</v>
      </c>
      <c r="AR32" s="47"/>
      <c r="AS32" s="47"/>
      <c r="AT32" s="47"/>
      <c r="AU32" s="47"/>
      <c r="AV32" s="47"/>
      <c r="AW32" s="47"/>
      <c r="AX32" s="47"/>
    </row>
    <row r="33" spans="1:50" ht="11.45" customHeight="1" x14ac:dyDescent="0.2">
      <c r="A33" s="58"/>
      <c r="B33" s="59" t="s">
        <v>134</v>
      </c>
      <c r="C33" s="61"/>
      <c r="D33" s="54"/>
      <c r="E33" s="600"/>
      <c r="F33" s="322">
        <f>+IF(E16=0, ,E33/E16)</f>
        <v>0</v>
      </c>
      <c r="G33" s="198">
        <f>+'Fee Summary'!$P$13</f>
        <v>0</v>
      </c>
      <c r="H33" s="62">
        <f>+E33*G33</f>
        <v>0</v>
      </c>
      <c r="I33" s="58"/>
      <c r="J33" s="58"/>
      <c r="K33" s="54"/>
      <c r="L33" s="47"/>
      <c r="M33" s="54"/>
      <c r="N33" s="254"/>
      <c r="O33" s="254"/>
      <c r="P33" s="254"/>
      <c r="Q33" s="254"/>
      <c r="R33" s="254"/>
      <c r="S33" s="254"/>
      <c r="T33" s="254"/>
      <c r="U33" s="270">
        <f>+SUM(U29:U32)</f>
        <v>0</v>
      </c>
      <c r="V33" s="55" t="s">
        <v>165</v>
      </c>
      <c r="Y33" s="252"/>
      <c r="Z33" s="252"/>
      <c r="AA33" s="252"/>
      <c r="AB33" s="252"/>
      <c r="AC33" s="252"/>
      <c r="AD33" s="252"/>
      <c r="AE33" s="252"/>
      <c r="AF33" s="253">
        <f>SUM(Y33:AE33)</f>
        <v>0</v>
      </c>
      <c r="AG33" s="55" t="s">
        <v>1264</v>
      </c>
      <c r="AH33" s="54"/>
      <c r="AI33" s="54"/>
      <c r="AJ33" s="252"/>
      <c r="AK33" s="252"/>
      <c r="AL33" s="252"/>
      <c r="AM33" s="252"/>
      <c r="AN33" s="252"/>
      <c r="AO33" s="252"/>
      <c r="AP33" s="252"/>
      <c r="AQ33" s="253">
        <f t="shared" si="2"/>
        <v>0</v>
      </c>
      <c r="AR33" s="47"/>
      <c r="AS33" s="47"/>
      <c r="AT33" s="47"/>
      <c r="AU33" s="47"/>
      <c r="AV33" s="47"/>
      <c r="AW33" s="47"/>
      <c r="AX33" s="47"/>
    </row>
    <row r="34" spans="1:50" ht="11.45" customHeight="1" x14ac:dyDescent="0.2">
      <c r="A34" s="74"/>
      <c r="B34" s="55"/>
      <c r="D34" s="61" t="s">
        <v>46</v>
      </c>
      <c r="E34" s="601">
        <f>+SUM(E31:E33)</f>
        <v>0</v>
      </c>
      <c r="F34" s="323"/>
      <c r="G34" s="323"/>
      <c r="H34" s="167">
        <f>+SUM(H31:H33)</f>
        <v>0</v>
      </c>
      <c r="I34" s="58"/>
      <c r="J34" s="58"/>
      <c r="K34" s="15" t="s">
        <v>77</v>
      </c>
      <c r="L34" s="54"/>
      <c r="M34" s="54"/>
      <c r="N34" s="254"/>
      <c r="O34" s="254"/>
      <c r="P34" s="254"/>
      <c r="Q34" s="254"/>
      <c r="R34" s="254"/>
      <c r="S34" s="254"/>
      <c r="T34" s="254"/>
      <c r="U34" s="254"/>
      <c r="V34" s="55" t="s">
        <v>245</v>
      </c>
      <c r="W34" s="47"/>
      <c r="X34" s="54"/>
      <c r="Y34" s="273"/>
      <c r="Z34" s="273"/>
      <c r="AA34" s="273"/>
      <c r="AB34" s="273"/>
      <c r="AC34" s="273"/>
      <c r="AD34" s="273"/>
      <c r="AE34" s="273"/>
      <c r="AF34" s="270">
        <f>+SUM(AF32:AF33)</f>
        <v>0</v>
      </c>
      <c r="AG34" s="55" t="s">
        <v>1239</v>
      </c>
      <c r="AH34" s="54"/>
      <c r="AI34" s="54"/>
      <c r="AJ34" s="252"/>
      <c r="AK34" s="252"/>
      <c r="AL34" s="252"/>
      <c r="AM34" s="252"/>
      <c r="AN34" s="252"/>
      <c r="AO34" s="252"/>
      <c r="AP34" s="252"/>
      <c r="AQ34" s="253">
        <f t="shared" si="2"/>
        <v>0</v>
      </c>
      <c r="AR34" s="47"/>
      <c r="AS34" s="47"/>
      <c r="AT34" s="47"/>
      <c r="AU34" s="47"/>
      <c r="AV34" s="47"/>
      <c r="AW34" s="47"/>
      <c r="AX34" s="47"/>
    </row>
    <row r="35" spans="1:50" ht="11.45" customHeight="1" thickBot="1" x14ac:dyDescent="0.25">
      <c r="A35" s="58"/>
      <c r="B35" s="58"/>
      <c r="C35" s="58"/>
      <c r="E35" s="58"/>
      <c r="F35" s="58"/>
      <c r="G35" s="58"/>
      <c r="H35" s="58"/>
      <c r="I35" s="58"/>
      <c r="J35" s="58"/>
      <c r="K35" s="55" t="s">
        <v>69</v>
      </c>
      <c r="L35" s="47"/>
      <c r="M35" s="54"/>
      <c r="N35" s="252"/>
      <c r="O35" s="252"/>
      <c r="P35" s="252"/>
      <c r="Q35" s="252"/>
      <c r="R35" s="252"/>
      <c r="S35" s="252"/>
      <c r="T35" s="252"/>
      <c r="U35" s="253">
        <f>SUM(N35:T35)</f>
        <v>0</v>
      </c>
      <c r="V35" s="47"/>
      <c r="W35" s="47"/>
      <c r="X35" s="47"/>
      <c r="Y35" s="266"/>
      <c r="Z35" s="266"/>
      <c r="AA35" s="266"/>
      <c r="AB35" s="266"/>
      <c r="AC35" s="266"/>
      <c r="AD35" s="266"/>
      <c r="AE35" s="266"/>
      <c r="AF35" s="267"/>
      <c r="AG35" s="47"/>
      <c r="AH35" s="47"/>
      <c r="AI35" s="47"/>
      <c r="AJ35" s="254"/>
      <c r="AK35" s="254"/>
      <c r="AL35" s="254"/>
      <c r="AM35" s="254"/>
      <c r="AN35" s="254"/>
      <c r="AO35" s="254"/>
      <c r="AP35" s="254"/>
      <c r="AQ35" s="270">
        <f>+SUM(AQ10:AQ34)</f>
        <v>0</v>
      </c>
      <c r="AR35" s="47"/>
      <c r="AS35" s="47"/>
      <c r="AT35" s="47"/>
      <c r="AU35" s="47"/>
      <c r="AV35" s="47"/>
      <c r="AW35" s="47"/>
      <c r="AX35" s="47"/>
    </row>
    <row r="36" spans="1:50" ht="11.45" customHeight="1" thickTop="1" x14ac:dyDescent="0.2">
      <c r="A36" s="75"/>
      <c r="B36" s="60"/>
      <c r="E36" s="58"/>
      <c r="F36" s="58"/>
      <c r="G36" s="58"/>
      <c r="H36" s="58"/>
      <c r="I36" s="58"/>
      <c r="J36" s="58"/>
      <c r="K36" s="55" t="s">
        <v>71</v>
      </c>
      <c r="L36" s="47"/>
      <c r="M36" s="47"/>
      <c r="N36" s="252"/>
      <c r="O36" s="252"/>
      <c r="P36" s="252"/>
      <c r="Q36" s="252"/>
      <c r="R36" s="252"/>
      <c r="S36" s="252"/>
      <c r="T36" s="252"/>
      <c r="U36" s="253">
        <f>SUM(N36:T36)</f>
        <v>0</v>
      </c>
      <c r="V36" s="47"/>
      <c r="W36" s="47"/>
      <c r="X36" s="54" t="s">
        <v>57</v>
      </c>
      <c r="Y36" s="469">
        <f>SUM(Y10:Y33)</f>
        <v>0</v>
      </c>
      <c r="Z36" s="469">
        <f t="shared" ref="Z36:AE36" si="3">SUM(Z10:Z33)</f>
        <v>0</v>
      </c>
      <c r="AA36" s="469">
        <f t="shared" si="3"/>
        <v>0</v>
      </c>
      <c r="AB36" s="469">
        <f t="shared" si="3"/>
        <v>0</v>
      </c>
      <c r="AC36" s="469">
        <f t="shared" si="3"/>
        <v>0</v>
      </c>
      <c r="AD36" s="469">
        <f t="shared" si="3"/>
        <v>0</v>
      </c>
      <c r="AE36" s="469">
        <f t="shared" si="3"/>
        <v>0</v>
      </c>
      <c r="AF36" s="469">
        <f>SUM(Y36:AE36)</f>
        <v>0</v>
      </c>
      <c r="AG36" s="49" t="s">
        <v>1020</v>
      </c>
      <c r="AH36" s="47"/>
      <c r="AI36" s="47"/>
      <c r="AJ36" s="254"/>
      <c r="AK36" s="254"/>
      <c r="AL36" s="254"/>
      <c r="AM36" s="254"/>
      <c r="AN36" s="254"/>
      <c r="AO36" s="254"/>
      <c r="AP36" s="254"/>
      <c r="AQ36" s="254"/>
      <c r="AR36" s="47"/>
      <c r="AS36" s="47"/>
      <c r="AT36" s="47"/>
      <c r="AU36" s="47"/>
      <c r="AV36" s="47"/>
      <c r="AW36" s="47"/>
      <c r="AX36" s="47"/>
    </row>
    <row r="37" spans="1:50" ht="11.45" customHeight="1" x14ac:dyDescent="0.2">
      <c r="B37" s="60"/>
      <c r="E37" s="58"/>
      <c r="F37" s="58"/>
      <c r="G37" s="58"/>
      <c r="H37" s="58"/>
      <c r="I37" s="58"/>
      <c r="J37" s="58"/>
      <c r="K37" s="55" t="s">
        <v>80</v>
      </c>
      <c r="L37" s="47"/>
      <c r="M37" s="47"/>
      <c r="N37" s="252"/>
      <c r="O37" s="252"/>
      <c r="P37" s="252"/>
      <c r="Q37" s="252"/>
      <c r="R37" s="252"/>
      <c r="S37" s="252"/>
      <c r="T37" s="252"/>
      <c r="U37" s="253">
        <f>SUM(N37:T37)</f>
        <v>0</v>
      </c>
      <c r="AF37" s="129"/>
      <c r="AG37" s="55" t="s">
        <v>145</v>
      </c>
      <c r="AH37" s="47"/>
      <c r="AI37" s="54"/>
      <c r="AJ37" s="252"/>
      <c r="AK37" s="252"/>
      <c r="AL37" s="252"/>
      <c r="AM37" s="252"/>
      <c r="AN37" s="252"/>
      <c r="AO37" s="252"/>
      <c r="AP37" s="252"/>
      <c r="AQ37" s="253">
        <f>SUM(AJ37:AP37)</f>
        <v>0</v>
      </c>
      <c r="AR37" s="47"/>
      <c r="AS37" s="47"/>
      <c r="AT37" s="47"/>
      <c r="AU37" s="47"/>
      <c r="AV37" s="47"/>
      <c r="AW37" s="47"/>
      <c r="AX37" s="47"/>
    </row>
    <row r="38" spans="1:50" ht="11.45" customHeight="1" x14ac:dyDescent="0.2">
      <c r="B38" s="60"/>
      <c r="D38" s="140"/>
      <c r="E38" s="140"/>
      <c r="I38" s="58"/>
      <c r="J38" s="58"/>
      <c r="K38" s="55" t="s">
        <v>135</v>
      </c>
      <c r="L38" s="47"/>
      <c r="M38" s="47"/>
      <c r="N38" s="252"/>
      <c r="O38" s="252"/>
      <c r="P38" s="252"/>
      <c r="Q38" s="252"/>
      <c r="R38" s="252"/>
      <c r="S38" s="252"/>
      <c r="T38" s="252"/>
      <c r="U38" s="253">
        <f>SUM(N38:T38)</f>
        <v>0</v>
      </c>
      <c r="AG38" s="55" t="s">
        <v>292</v>
      </c>
      <c r="AH38" s="47"/>
      <c r="AI38" s="47"/>
      <c r="AJ38" s="252"/>
      <c r="AK38" s="252"/>
      <c r="AL38" s="252"/>
      <c r="AM38" s="252"/>
      <c r="AN38" s="252"/>
      <c r="AO38" s="252"/>
      <c r="AP38" s="252"/>
      <c r="AQ38" s="253">
        <f>SUM(AJ38:AP38)</f>
        <v>0</v>
      </c>
      <c r="AR38" s="47"/>
      <c r="AS38" s="47"/>
      <c r="AT38" s="47"/>
      <c r="AU38" s="47"/>
      <c r="AV38" s="47"/>
      <c r="AW38" s="47"/>
      <c r="AX38" s="47"/>
    </row>
    <row r="39" spans="1:50" ht="11.45" customHeight="1" x14ac:dyDescent="0.2">
      <c r="K39" s="47"/>
      <c r="L39" s="47"/>
      <c r="M39" s="47"/>
      <c r="N39" s="254"/>
      <c r="O39" s="254"/>
      <c r="P39" s="254"/>
      <c r="Q39" s="254"/>
      <c r="R39" s="254"/>
      <c r="S39" s="254"/>
      <c r="T39" s="254"/>
      <c r="U39" s="270">
        <f>+SUM(U35:U38)</f>
        <v>0</v>
      </c>
      <c r="AG39" s="55" t="s">
        <v>83</v>
      </c>
      <c r="AH39" s="47"/>
      <c r="AI39" s="47"/>
      <c r="AJ39" s="252"/>
      <c r="AK39" s="252"/>
      <c r="AL39" s="252"/>
      <c r="AM39" s="252"/>
      <c r="AN39" s="252"/>
      <c r="AO39" s="252"/>
      <c r="AP39" s="252"/>
      <c r="AQ39" s="253">
        <f>SUM(AJ39:AP39)</f>
        <v>0</v>
      </c>
      <c r="AR39" s="47"/>
      <c r="AS39" s="47"/>
      <c r="AT39" s="47"/>
      <c r="AU39" s="47"/>
      <c r="AV39" s="47"/>
      <c r="AW39" s="47"/>
      <c r="AX39" s="47"/>
    </row>
    <row r="40" spans="1:50" ht="11.45" customHeight="1" x14ac:dyDescent="0.2">
      <c r="K40" s="15" t="s">
        <v>293</v>
      </c>
      <c r="L40" s="54"/>
      <c r="M40" s="54"/>
      <c r="N40" s="254"/>
      <c r="O40" s="254"/>
      <c r="P40" s="254"/>
      <c r="Q40" s="254"/>
      <c r="R40" s="254"/>
      <c r="S40" s="254"/>
      <c r="T40" s="254"/>
      <c r="U40" s="254"/>
      <c r="AG40" s="55" t="s">
        <v>1021</v>
      </c>
      <c r="AH40" s="47"/>
      <c r="AI40" s="47"/>
      <c r="AJ40" s="252"/>
      <c r="AK40" s="252"/>
      <c r="AL40" s="252"/>
      <c r="AM40" s="252"/>
      <c r="AN40" s="252"/>
      <c r="AO40" s="252"/>
      <c r="AP40" s="252"/>
      <c r="AQ40" s="253">
        <f>SUM(AJ40:AP40)</f>
        <v>0</v>
      </c>
      <c r="AR40" s="47"/>
      <c r="AS40" s="47"/>
      <c r="AT40" s="47"/>
      <c r="AU40" s="47"/>
      <c r="AV40" s="47"/>
      <c r="AW40" s="47"/>
      <c r="AX40" s="47"/>
    </row>
    <row r="41" spans="1:50" ht="11.45" customHeight="1" x14ac:dyDescent="0.2">
      <c r="K41" s="55" t="s">
        <v>69</v>
      </c>
      <c r="L41" s="47"/>
      <c r="M41" s="54"/>
      <c r="N41" s="252"/>
      <c r="O41" s="252"/>
      <c r="P41" s="252"/>
      <c r="Q41" s="252"/>
      <c r="R41" s="252"/>
      <c r="S41" s="252"/>
      <c r="T41" s="252"/>
      <c r="U41" s="253">
        <f>SUM(N41:T41)</f>
        <v>0</v>
      </c>
      <c r="AG41" s="11" t="s">
        <v>1022</v>
      </c>
      <c r="AJ41" s="252"/>
      <c r="AK41" s="252"/>
      <c r="AL41" s="252"/>
      <c r="AM41" s="252"/>
      <c r="AN41" s="252"/>
      <c r="AO41" s="252"/>
      <c r="AP41" s="252"/>
      <c r="AQ41" s="253">
        <f>SUM(AJ41:AP41)</f>
        <v>0</v>
      </c>
      <c r="AR41" s="47"/>
      <c r="AS41" s="47"/>
      <c r="AT41" s="47"/>
      <c r="AU41" s="47"/>
      <c r="AV41" s="47"/>
      <c r="AW41" s="47"/>
      <c r="AX41" s="47"/>
    </row>
    <row r="42" spans="1:50" ht="11.45" customHeight="1" x14ac:dyDescent="0.2">
      <c r="K42" s="55" t="s">
        <v>71</v>
      </c>
      <c r="L42" s="47"/>
      <c r="M42" s="47"/>
      <c r="N42" s="252"/>
      <c r="O42" s="252"/>
      <c r="P42" s="252"/>
      <c r="Q42" s="252"/>
      <c r="R42" s="252"/>
      <c r="S42" s="252"/>
      <c r="T42" s="252"/>
      <c r="U42" s="253">
        <f>SUM(N42:T42)</f>
        <v>0</v>
      </c>
      <c r="AJ42" s="254"/>
      <c r="AK42" s="254"/>
      <c r="AL42" s="254"/>
      <c r="AM42" s="254"/>
      <c r="AN42" s="254"/>
      <c r="AO42" s="254"/>
      <c r="AP42" s="254"/>
      <c r="AQ42" s="270">
        <f>+SUM(AQ37:AQ41)</f>
        <v>0</v>
      </c>
      <c r="AR42" s="47"/>
      <c r="AS42" s="47"/>
      <c r="AT42" s="47"/>
      <c r="AU42" s="47"/>
      <c r="AV42" s="47"/>
      <c r="AW42" s="47"/>
      <c r="AX42" s="47"/>
    </row>
    <row r="43" spans="1:50" ht="11.45" customHeight="1" thickBot="1" x14ac:dyDescent="0.25">
      <c r="K43" s="55" t="s">
        <v>80</v>
      </c>
      <c r="L43" s="47"/>
      <c r="M43" s="47"/>
      <c r="N43" s="252"/>
      <c r="O43" s="252"/>
      <c r="P43" s="252"/>
      <c r="Q43" s="252"/>
      <c r="R43" s="252"/>
      <c r="S43" s="252"/>
      <c r="T43" s="252"/>
      <c r="U43" s="253">
        <f>SUM(N43:T43)</f>
        <v>0</v>
      </c>
      <c r="AG43" s="47"/>
      <c r="AH43" s="47"/>
      <c r="AI43" s="47"/>
      <c r="AJ43" s="267"/>
      <c r="AK43" s="267"/>
      <c r="AL43" s="267"/>
      <c r="AM43" s="267"/>
      <c r="AN43" s="267"/>
      <c r="AO43" s="267"/>
      <c r="AP43" s="267"/>
      <c r="AQ43" s="268"/>
      <c r="AR43" s="47"/>
      <c r="AS43" s="47"/>
      <c r="AT43" s="47"/>
      <c r="AU43" s="47"/>
      <c r="AV43" s="47"/>
      <c r="AW43" s="47"/>
      <c r="AX43" s="47"/>
    </row>
    <row r="44" spans="1:50" ht="11.45" customHeight="1" thickTop="1" x14ac:dyDescent="0.2">
      <c r="K44" s="55" t="s">
        <v>135</v>
      </c>
      <c r="L44" s="47"/>
      <c r="M44" s="47"/>
      <c r="N44" s="252"/>
      <c r="O44" s="252"/>
      <c r="P44" s="252"/>
      <c r="Q44" s="252"/>
      <c r="R44" s="252"/>
      <c r="S44" s="252"/>
      <c r="T44" s="252"/>
      <c r="U44" s="253">
        <f>SUM(N44:T44)</f>
        <v>0</v>
      </c>
      <c r="AG44" s="47"/>
      <c r="AH44" s="47"/>
      <c r="AI44" s="54" t="s">
        <v>57</v>
      </c>
      <c r="AJ44" s="469">
        <f>SUM(AJ10:AJ41)</f>
        <v>0</v>
      </c>
      <c r="AK44" s="469">
        <f t="shared" ref="AK44:AP44" si="4">SUM(AK10:AK41)</f>
        <v>0</v>
      </c>
      <c r="AL44" s="469">
        <f t="shared" si="4"/>
        <v>0</v>
      </c>
      <c r="AM44" s="469">
        <f t="shared" si="4"/>
        <v>0</v>
      </c>
      <c r="AN44" s="469">
        <f t="shared" si="4"/>
        <v>0</v>
      </c>
      <c r="AO44" s="469">
        <f t="shared" si="4"/>
        <v>0</v>
      </c>
      <c r="AP44" s="469">
        <f t="shared" si="4"/>
        <v>0</v>
      </c>
      <c r="AQ44" s="469">
        <f>SUM(AJ44:AP44)</f>
        <v>0</v>
      </c>
      <c r="AR44" s="47"/>
      <c r="AS44" s="47"/>
      <c r="AT44" s="47"/>
      <c r="AU44" s="47"/>
      <c r="AV44" s="47"/>
      <c r="AW44" s="47"/>
      <c r="AX44" s="47"/>
    </row>
    <row r="45" spans="1:50" ht="11.45" customHeight="1" x14ac:dyDescent="0.2">
      <c r="K45" s="47"/>
      <c r="L45" s="47"/>
      <c r="M45" s="47"/>
      <c r="N45" s="254"/>
      <c r="O45" s="254"/>
      <c r="P45" s="254"/>
      <c r="Q45" s="254"/>
      <c r="R45" s="254"/>
      <c r="S45" s="254"/>
      <c r="T45" s="254"/>
      <c r="U45" s="270">
        <f>+SUM(U41:U44)</f>
        <v>0</v>
      </c>
      <c r="AG45" s="47"/>
      <c r="AH45" s="47"/>
      <c r="AJ45" s="267"/>
      <c r="AK45" s="267"/>
      <c r="AL45" s="267"/>
      <c r="AM45" s="267"/>
      <c r="AN45" s="267"/>
      <c r="AO45" s="267"/>
      <c r="AP45" s="267"/>
      <c r="AQ45" s="268"/>
      <c r="AR45" s="47"/>
      <c r="AS45" s="47"/>
      <c r="AT45" s="47"/>
      <c r="AU45" s="47"/>
      <c r="AV45" s="47"/>
      <c r="AW45" s="47"/>
      <c r="AX45" s="47"/>
    </row>
    <row r="46" spans="1:50" ht="11.45" customHeight="1" x14ac:dyDescent="0.2">
      <c r="K46" s="15" t="s">
        <v>78</v>
      </c>
      <c r="L46" s="54"/>
      <c r="M46" s="54"/>
      <c r="N46" s="254"/>
      <c r="O46" s="254"/>
      <c r="P46" s="254"/>
      <c r="Q46" s="254"/>
      <c r="R46" s="254"/>
      <c r="S46" s="254"/>
      <c r="T46" s="254"/>
      <c r="U46" s="254"/>
      <c r="AG46" s="87" t="s">
        <v>245</v>
      </c>
      <c r="AH46" s="55" t="s">
        <v>245</v>
      </c>
      <c r="AI46" s="54" t="s">
        <v>46</v>
      </c>
      <c r="AJ46" s="591">
        <f>AJ44+Y36+N53</f>
        <v>0</v>
      </c>
      <c r="AK46" s="591">
        <f t="shared" ref="AK46:AP46" si="5">CEILING(AK44+Z36+O53,0.25)</f>
        <v>0</v>
      </c>
      <c r="AL46" s="591">
        <f t="shared" si="5"/>
        <v>0</v>
      </c>
      <c r="AM46" s="591">
        <f t="shared" si="5"/>
        <v>0</v>
      </c>
      <c r="AN46" s="591">
        <f t="shared" si="5"/>
        <v>0</v>
      </c>
      <c r="AO46" s="591">
        <f t="shared" si="5"/>
        <v>0</v>
      </c>
      <c r="AP46" s="591">
        <f t="shared" si="5"/>
        <v>0</v>
      </c>
      <c r="AQ46" s="281">
        <f>SUM(AJ46:AP46)</f>
        <v>0</v>
      </c>
      <c r="AR46" s="47"/>
      <c r="AS46" s="47"/>
      <c r="AT46" s="47"/>
      <c r="AU46" s="47"/>
      <c r="AV46" s="47"/>
      <c r="AW46" s="47"/>
      <c r="AX46" s="47"/>
    </row>
    <row r="47" spans="1:50" ht="11.45" customHeight="1" x14ac:dyDescent="0.2">
      <c r="K47" s="55" t="s">
        <v>69</v>
      </c>
      <c r="L47" s="47"/>
      <c r="M47" s="54"/>
      <c r="N47" s="252"/>
      <c r="O47" s="252"/>
      <c r="P47" s="252"/>
      <c r="Q47" s="252"/>
      <c r="R47" s="252"/>
      <c r="S47" s="252"/>
      <c r="T47" s="252"/>
      <c r="U47" s="253">
        <f>SUM(N47:T47)</f>
        <v>0</v>
      </c>
      <c r="AJ47" s="703">
        <f>IF($AQ$46=0,0,AJ46/$AQ$46)</f>
        <v>0</v>
      </c>
      <c r="AK47" s="703">
        <f t="shared" ref="AK47:AP47" si="6">IF($AQ$46=0,0,AK46/$AQ$46)</f>
        <v>0</v>
      </c>
      <c r="AL47" s="703">
        <f t="shared" si="6"/>
        <v>0</v>
      </c>
      <c r="AM47" s="703">
        <f t="shared" si="6"/>
        <v>0</v>
      </c>
      <c r="AN47" s="703">
        <f t="shared" si="6"/>
        <v>0</v>
      </c>
      <c r="AO47" s="703">
        <f t="shared" si="6"/>
        <v>0</v>
      </c>
      <c r="AP47" s="703">
        <f t="shared" si="6"/>
        <v>0</v>
      </c>
      <c r="AQ47" s="720">
        <f>SUM(AJ47:AP47)</f>
        <v>0</v>
      </c>
      <c r="AR47" s="47"/>
      <c r="AS47" s="47"/>
      <c r="AT47" s="47"/>
      <c r="AU47" s="47"/>
      <c r="AV47" s="47"/>
      <c r="AW47" s="47"/>
      <c r="AX47" s="47"/>
    </row>
    <row r="48" spans="1:50" ht="11.45" customHeight="1" x14ac:dyDescent="0.2">
      <c r="K48" s="55" t="s">
        <v>71</v>
      </c>
      <c r="L48" s="47"/>
      <c r="M48" s="47"/>
      <c r="N48" s="252"/>
      <c r="O48" s="252"/>
      <c r="P48" s="252"/>
      <c r="Q48" s="252"/>
      <c r="R48" s="252"/>
      <c r="S48" s="252"/>
      <c r="T48" s="252"/>
      <c r="U48" s="253">
        <f>SUM(N48:T48)</f>
        <v>0</v>
      </c>
      <c r="AR48" s="47"/>
      <c r="AS48" s="47"/>
      <c r="AT48" s="47"/>
      <c r="AU48" s="47"/>
      <c r="AV48" s="47"/>
      <c r="AW48" s="47"/>
      <c r="AX48" s="47"/>
    </row>
    <row r="49" spans="11:50" ht="11.45" customHeight="1" x14ac:dyDescent="0.2">
      <c r="K49" s="55" t="s">
        <v>80</v>
      </c>
      <c r="L49" s="47"/>
      <c r="M49" s="47"/>
      <c r="N49" s="252"/>
      <c r="O49" s="252"/>
      <c r="P49" s="252"/>
      <c r="Q49" s="252"/>
      <c r="R49" s="252"/>
      <c r="S49" s="252"/>
      <c r="T49" s="252"/>
      <c r="U49" s="253">
        <f>SUM(N49:T49)</f>
        <v>0</v>
      </c>
      <c r="AR49" s="47"/>
      <c r="AS49" s="47"/>
      <c r="AT49" s="47"/>
      <c r="AU49" s="47"/>
      <c r="AV49" s="47"/>
      <c r="AW49" s="47"/>
      <c r="AX49" s="47"/>
    </row>
    <row r="50" spans="11:50" ht="11.45" customHeight="1" x14ac:dyDescent="0.2">
      <c r="K50" s="55" t="s">
        <v>135</v>
      </c>
      <c r="L50" s="47"/>
      <c r="M50" s="47"/>
      <c r="N50" s="252"/>
      <c r="O50" s="252"/>
      <c r="P50" s="252"/>
      <c r="Q50" s="252"/>
      <c r="R50" s="252"/>
      <c r="S50" s="252"/>
      <c r="T50" s="252"/>
      <c r="U50" s="253">
        <f>SUM(N50:T50)</f>
        <v>0</v>
      </c>
      <c r="AR50" s="47"/>
      <c r="AS50" s="47"/>
      <c r="AT50" s="47"/>
      <c r="AU50" s="47"/>
      <c r="AV50" s="47"/>
      <c r="AW50" s="47"/>
      <c r="AX50" s="47"/>
    </row>
    <row r="51" spans="11:50" ht="11.45" customHeight="1" x14ac:dyDescent="0.2">
      <c r="N51" s="254"/>
      <c r="O51" s="254"/>
      <c r="P51" s="254"/>
      <c r="Q51" s="254"/>
      <c r="R51" s="254"/>
      <c r="S51" s="254"/>
      <c r="T51" s="254"/>
      <c r="U51" s="270">
        <f>+SUM(U47:U50)</f>
        <v>0</v>
      </c>
      <c r="AR51" s="47"/>
      <c r="AS51" s="47"/>
      <c r="AT51" s="47"/>
      <c r="AU51" s="47"/>
      <c r="AV51" s="47"/>
      <c r="AW51" s="47"/>
      <c r="AX51" s="47"/>
    </row>
    <row r="52" spans="11:50" ht="11.45" customHeight="1" thickBot="1" x14ac:dyDescent="0.25">
      <c r="K52" s="47"/>
      <c r="L52" s="47"/>
      <c r="N52" s="279"/>
      <c r="O52" s="279"/>
      <c r="P52" s="279"/>
      <c r="Q52" s="279"/>
      <c r="R52" s="279"/>
      <c r="S52" s="279"/>
      <c r="T52" s="279"/>
      <c r="U52" s="280"/>
      <c r="AR52" s="47"/>
      <c r="AS52" s="47"/>
      <c r="AT52" s="47"/>
      <c r="AU52" s="47"/>
      <c r="AV52" s="47"/>
      <c r="AW52" s="47"/>
      <c r="AX52" s="47"/>
    </row>
    <row r="53" spans="11:50" ht="11.45" customHeight="1" thickTop="1" x14ac:dyDescent="0.2">
      <c r="M53" s="54" t="s">
        <v>57</v>
      </c>
      <c r="N53" s="469">
        <f>+SUM(N10:N51)</f>
        <v>0</v>
      </c>
      <c r="O53" s="469">
        <f t="shared" ref="O53:T53" si="7">+SUM(O10:O51)</f>
        <v>0</v>
      </c>
      <c r="P53" s="469">
        <f t="shared" si="7"/>
        <v>0</v>
      </c>
      <c r="Q53" s="469">
        <f t="shared" si="7"/>
        <v>0</v>
      </c>
      <c r="R53" s="469">
        <f t="shared" si="7"/>
        <v>0</v>
      </c>
      <c r="S53" s="469">
        <f t="shared" si="7"/>
        <v>0</v>
      </c>
      <c r="T53" s="469">
        <f t="shared" si="7"/>
        <v>0</v>
      </c>
      <c r="U53" s="469">
        <f>SUM(N53:T53)</f>
        <v>0</v>
      </c>
      <c r="AR53" s="47"/>
      <c r="AS53" s="47"/>
      <c r="AT53" s="47"/>
      <c r="AU53" s="47"/>
      <c r="AV53" s="47"/>
      <c r="AW53" s="47"/>
      <c r="AX53" s="47"/>
    </row>
    <row r="54" spans="11:50" ht="11.45" customHeight="1" x14ac:dyDescent="0.2">
      <c r="K54" s="130"/>
      <c r="U54" s="128"/>
      <c r="AR54" s="47"/>
      <c r="AS54" s="47"/>
      <c r="AT54" s="47"/>
      <c r="AU54" s="47"/>
      <c r="AV54" s="47"/>
      <c r="AW54" s="47"/>
      <c r="AX54" s="47"/>
    </row>
    <row r="55" spans="11:50" ht="11.45" customHeight="1" x14ac:dyDescent="0.2">
      <c r="AR55" s="47"/>
      <c r="AS55" s="47"/>
      <c r="AT55" s="47"/>
      <c r="AU55" s="47"/>
      <c r="AV55" s="47"/>
      <c r="AW55" s="47"/>
      <c r="AX55" s="47"/>
    </row>
    <row r="56" spans="11:50" ht="11.45" customHeight="1" x14ac:dyDescent="0.2">
      <c r="AR56" s="47"/>
      <c r="AS56" s="47"/>
      <c r="AT56" s="47"/>
      <c r="AU56" s="47"/>
      <c r="AV56" s="47"/>
      <c r="AW56" s="47"/>
      <c r="AX56" s="47"/>
    </row>
    <row r="57" spans="11:50" ht="11.45" customHeight="1" x14ac:dyDescent="0.2"/>
    <row r="58" spans="11:50" ht="11.45" customHeight="1" x14ac:dyDescent="0.2"/>
    <row r="59" spans="11:50" ht="11.45" customHeight="1" x14ac:dyDescent="0.2"/>
    <row r="60" spans="11:50" ht="11.45" customHeight="1" x14ac:dyDescent="0.2"/>
    <row r="61" spans="11:50" ht="11.45" customHeight="1" x14ac:dyDescent="0.2"/>
    <row r="62" spans="11:50" ht="11.45" customHeight="1" x14ac:dyDescent="0.2"/>
    <row r="63" spans="11:50" ht="11.45" customHeight="1" x14ac:dyDescent="0.2"/>
    <row r="64" spans="11:50"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sheetData>
  <customSheetViews>
    <customSheetView guid="{E85A38F2-46A0-11D3-99A6-006008C1857C}" showRuler="0" topLeftCell="BL21">
      <selection activeCell="BR22" sqref="BR22"/>
      <pageMargins left="0.35" right="0.35" top="0.5" bottom="0.5" header="0" footer="0.25"/>
      <printOptions horizontalCentered="1"/>
      <pageSetup pageOrder="overThenDown" orientation="portrait" horizontalDpi="300" verticalDpi="0" r:id="rId1"/>
      <headerFooter alignWithMargins="0">
        <oddFooter xml:space="preserve">&amp;L&amp;8Date of Estimate:&amp;D&amp;C&amp;8File Name: &amp;F&amp;R&amp;8Sheet &amp;P  of  &amp;N </oddFooter>
      </headerFooter>
    </customSheetView>
    <customSheetView guid="{606B6F42-3543-11D3-AF48-00A02490DF4B}" showRuler="0">
      <selection activeCell="A32" sqref="A32"/>
      <pageMargins left="0.35" right="0.35" top="0.5" bottom="0.5" header="0" footer="0.25"/>
      <printOptions horizontalCentered="1"/>
      <pageSetup pageOrder="overThenDown" orientation="portrait" horizontalDpi="300" verticalDpi="0" r:id="rId2"/>
      <headerFooter alignWithMargins="0">
        <oddFooter xml:space="preserve">&amp;L&amp;8Date of Estimate:&amp;D&amp;C&amp;8File Name: &amp;F&amp;R&amp;8Sheet &amp;P  of  &amp;N </oddFooter>
      </headerFooter>
    </customSheetView>
    <customSheetView guid="{F2D9B7A0-CD8B-11D2-B74E-0020AFD92DC7}" showPageBreaks="1" showRuler="0" topLeftCell="AH18">
      <selection activeCell="AH34" sqref="AH34"/>
      <pageMargins left="0.35" right="0.35" top="0.5" bottom="0.5" header="0" footer="0.25"/>
      <printOptions horizontalCentered="1"/>
      <pageSetup pageOrder="overThenDown" orientation="portrait" horizontalDpi="300" verticalDpi="0" r:id="rId3"/>
      <headerFooter alignWithMargins="0">
        <oddFooter xml:space="preserve">&amp;L&amp;8Date of Estimate:&amp;D&amp;C&amp;8File Name: &amp;F&amp;R&amp;8Sheet &amp;P  of  &amp;N </oddFooter>
      </headerFooter>
    </customSheetView>
  </customSheetViews>
  <mergeCells count="2">
    <mergeCell ref="E21:G21"/>
    <mergeCell ref="E26:G26"/>
  </mergeCells>
  <phoneticPr fontId="40" type="noConversion"/>
  <printOptions horizontalCentered="1"/>
  <pageMargins left="0.35" right="0.15" top="0.5" bottom="0.5" header="0" footer="0.25"/>
  <pageSetup scale="97" pageOrder="overThenDown" orientation="portrait" r:id="rId4"/>
  <headerFooter alignWithMargins="0">
    <oddFooter>&amp;L&amp;8Date of Estimate: &amp;D&amp;C&amp;8File Name: &amp;F</oddFooter>
  </headerFooter>
  <colBreaks count="2" manualBreakCount="2">
    <brk id="10" max="51" man="1"/>
    <brk id="2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
    <tabColor rgb="FFFFFF00"/>
  </sheetPr>
  <dimension ref="A1:AQ113"/>
  <sheetViews>
    <sheetView zoomScaleNormal="100" workbookViewId="0">
      <selection activeCell="B101" sqref="B101"/>
    </sheetView>
  </sheetViews>
  <sheetFormatPr defaultColWidth="9.140625" defaultRowHeight="12.75" x14ac:dyDescent="0.2"/>
  <cols>
    <col min="1" max="5" width="8.7109375" style="48" customWidth="1"/>
    <col min="6" max="6" width="10.7109375" style="48" customWidth="1"/>
    <col min="7" max="7" width="10.140625" style="48" customWidth="1"/>
    <col min="8" max="8" width="15.85546875" style="48" customWidth="1"/>
    <col min="9" max="9" width="10.28515625" style="48" customWidth="1"/>
    <col min="10" max="10" width="9.7109375" style="48" customWidth="1"/>
    <col min="11" max="13" width="11.7109375" style="48" customWidth="1"/>
    <col min="14" max="21" width="8.7109375" style="48" customWidth="1"/>
    <col min="22" max="16384" width="9.140625" style="48"/>
  </cols>
  <sheetData>
    <row r="1" spans="1:21" ht="11.45" customHeight="1" x14ac:dyDescent="0.2">
      <c r="A1" s="47"/>
      <c r="B1" s="47"/>
      <c r="C1" s="47"/>
      <c r="D1" s="47"/>
      <c r="E1" s="47"/>
      <c r="F1" s="33" t="s">
        <v>214</v>
      </c>
      <c r="G1" s="47"/>
      <c r="H1" s="47"/>
      <c r="I1" s="47"/>
      <c r="K1" s="47"/>
      <c r="L1" s="47"/>
      <c r="M1" s="47"/>
      <c r="N1" s="47"/>
      <c r="O1" s="47"/>
      <c r="P1" s="33" t="s">
        <v>214</v>
      </c>
      <c r="R1" s="47"/>
      <c r="S1" s="47"/>
      <c r="T1" s="47"/>
      <c r="U1" s="47"/>
    </row>
    <row r="2" spans="1:21" ht="11.45" customHeight="1" x14ac:dyDescent="0.2">
      <c r="A2" s="49" t="s">
        <v>245</v>
      </c>
      <c r="B2" s="47"/>
      <c r="C2" s="47"/>
      <c r="D2" s="47"/>
      <c r="E2" s="47"/>
      <c r="F2" s="33" t="s">
        <v>1023</v>
      </c>
      <c r="G2" s="47"/>
      <c r="H2" s="47"/>
      <c r="I2" s="47"/>
      <c r="J2" s="47"/>
      <c r="K2" s="47"/>
      <c r="L2" s="47"/>
      <c r="M2" s="47"/>
      <c r="N2" s="47"/>
      <c r="O2" s="47"/>
      <c r="P2" s="50" t="s">
        <v>196</v>
      </c>
      <c r="R2" s="47"/>
      <c r="S2" s="47"/>
      <c r="T2" s="47"/>
      <c r="U2" s="47"/>
    </row>
    <row r="3" spans="1:21" ht="11.45" customHeight="1" x14ac:dyDescent="0.2">
      <c r="A3" s="47"/>
      <c r="B3" s="47"/>
      <c r="C3" s="47"/>
      <c r="D3" s="47"/>
      <c r="E3" s="47"/>
      <c r="F3" s="78">
        <f>'Cover Sht'!$A$15</f>
        <v>0</v>
      </c>
      <c r="G3" s="47"/>
      <c r="H3" s="47"/>
      <c r="I3" s="47"/>
      <c r="J3" s="47"/>
      <c r="P3" s="78">
        <f>'Cover Sht'!$A$15</f>
        <v>0</v>
      </c>
    </row>
    <row r="4" spans="1:21" ht="11.45" customHeight="1" x14ac:dyDescent="0.2">
      <c r="B4" s="81" t="s">
        <v>246</v>
      </c>
      <c r="C4" s="91">
        <f>'Cover Sht'!$E$18</f>
        <v>0</v>
      </c>
      <c r="D4" s="49"/>
      <c r="E4" s="47"/>
      <c r="F4" s="47"/>
      <c r="G4" s="81" t="s">
        <v>247</v>
      </c>
      <c r="H4" s="91">
        <f>'Cover Sht'!$D$22</f>
        <v>0</v>
      </c>
      <c r="J4" s="47"/>
      <c r="L4" s="81" t="s">
        <v>246</v>
      </c>
      <c r="M4" s="91">
        <f>'Cover Sht'!$E$18</f>
        <v>0</v>
      </c>
      <c r="N4" s="49"/>
      <c r="O4" s="47"/>
      <c r="P4" s="47"/>
      <c r="Q4" s="81" t="s">
        <v>247</v>
      </c>
      <c r="R4" s="91">
        <f>'Cover Sht'!$D$22</f>
        <v>0</v>
      </c>
    </row>
    <row r="5" spans="1:21" ht="11.45" customHeight="1" x14ac:dyDescent="0.2">
      <c r="B5" s="81" t="s">
        <v>248</v>
      </c>
      <c r="C5" s="208">
        <f>IF('Cover Sht'!$A$10="POST  DESIGN  SERVICES",'Cover Sht'!$E$21,'Cover Sht'!$E$19)</f>
        <v>0</v>
      </c>
      <c r="D5" s="49"/>
      <c r="E5" s="47"/>
      <c r="F5" s="47"/>
      <c r="G5" s="81" t="s">
        <v>249</v>
      </c>
      <c r="H5" s="91">
        <f>'Cover Sht'!$A$28</f>
        <v>0</v>
      </c>
      <c r="J5" s="47"/>
      <c r="L5" s="81" t="s">
        <v>248</v>
      </c>
      <c r="M5" s="208">
        <f>IF('Cover Sht'!$A$10="POST  DESIGN  SERVICES",'Cover Sht'!$E$21,'Cover Sht'!$E$19)</f>
        <v>0</v>
      </c>
      <c r="N5" s="49"/>
      <c r="O5" s="47"/>
      <c r="P5" s="47"/>
      <c r="Q5" s="81" t="s">
        <v>249</v>
      </c>
      <c r="R5" s="91">
        <f>'Cover Sht'!$A$28</f>
        <v>0</v>
      </c>
    </row>
    <row r="6" spans="1:21" ht="11.45" customHeight="1" x14ac:dyDescent="0.2">
      <c r="B6" s="61"/>
      <c r="C6" s="61"/>
      <c r="D6" s="61"/>
      <c r="E6" s="61"/>
      <c r="F6" s="61"/>
      <c r="G6" s="47"/>
      <c r="H6" s="61"/>
      <c r="I6" s="61"/>
      <c r="J6" s="47"/>
    </row>
    <row r="7" spans="1:21" ht="11.45" customHeight="1" x14ac:dyDescent="0.2">
      <c r="A7" s="58"/>
      <c r="B7" s="59" t="s">
        <v>192</v>
      </c>
      <c r="C7" s="59"/>
      <c r="D7" s="59"/>
      <c r="E7" s="41" t="s">
        <v>238</v>
      </c>
      <c r="F7" s="41"/>
      <c r="G7" s="41" t="s">
        <v>239</v>
      </c>
      <c r="H7" s="41" t="s">
        <v>166</v>
      </c>
      <c r="I7" s="60"/>
      <c r="J7" s="47"/>
      <c r="N7" s="42" t="s">
        <v>478</v>
      </c>
      <c r="O7" s="42" t="s">
        <v>45</v>
      </c>
      <c r="P7" s="38" t="s">
        <v>50</v>
      </c>
      <c r="Q7" s="43" t="s">
        <v>478</v>
      </c>
      <c r="R7" s="38" t="s">
        <v>63</v>
      </c>
      <c r="S7" s="38" t="s">
        <v>478</v>
      </c>
      <c r="T7" s="38" t="s">
        <v>134</v>
      </c>
      <c r="U7" s="38" t="s">
        <v>46</v>
      </c>
    </row>
    <row r="8" spans="1:21" ht="11.45" customHeight="1" x14ac:dyDescent="0.2">
      <c r="B8" s="61"/>
      <c r="C8" s="61"/>
      <c r="D8" s="61"/>
      <c r="E8" s="61"/>
      <c r="H8" s="61"/>
      <c r="I8" s="61"/>
      <c r="J8" s="47"/>
      <c r="K8" s="47"/>
      <c r="L8" s="47"/>
      <c r="M8" s="47"/>
      <c r="N8" s="44" t="s">
        <v>45</v>
      </c>
      <c r="O8" s="44" t="s">
        <v>49</v>
      </c>
      <c r="P8" s="39" t="s">
        <v>876</v>
      </c>
      <c r="Q8" s="46" t="s">
        <v>63</v>
      </c>
      <c r="R8" s="39"/>
      <c r="S8" s="39" t="s">
        <v>134</v>
      </c>
      <c r="T8" s="39"/>
      <c r="U8" s="39" t="s">
        <v>51</v>
      </c>
    </row>
    <row r="9" spans="1:21" ht="11.45" customHeight="1" x14ac:dyDescent="0.2">
      <c r="I9" s="61"/>
      <c r="J9" s="47"/>
      <c r="K9" s="15" t="s">
        <v>111</v>
      </c>
      <c r="L9" s="54"/>
      <c r="M9" s="54"/>
      <c r="N9" s="44" t="s">
        <v>49</v>
      </c>
      <c r="O9" s="44"/>
      <c r="P9" s="45"/>
      <c r="Q9" s="46"/>
      <c r="R9" s="39" t="s">
        <v>245</v>
      </c>
      <c r="S9" s="39"/>
      <c r="T9" s="39" t="s">
        <v>245</v>
      </c>
      <c r="U9" s="39"/>
    </row>
    <row r="10" spans="1:21" ht="11.45" customHeight="1" x14ac:dyDescent="0.2">
      <c r="A10" s="58"/>
      <c r="B10" s="59" t="s">
        <v>359</v>
      </c>
      <c r="C10" s="61"/>
      <c r="D10" s="61"/>
      <c r="E10" s="582">
        <f>+N55</f>
        <v>0</v>
      </c>
      <c r="F10" s="58"/>
      <c r="G10" s="199">
        <f>+'Fee Summary'!G11</f>
        <v>0</v>
      </c>
      <c r="H10" s="66">
        <f t="shared" ref="H10:H16" si="0">CEILING(E10*G10,0.01)</f>
        <v>0</v>
      </c>
      <c r="I10" s="61"/>
      <c r="J10" s="47"/>
      <c r="K10" s="55" t="s">
        <v>93</v>
      </c>
      <c r="L10" s="54"/>
      <c r="M10" s="54"/>
      <c r="N10" s="252"/>
      <c r="O10" s="252"/>
      <c r="P10" s="252"/>
      <c r="Q10" s="252"/>
      <c r="R10" s="252"/>
      <c r="S10" s="252"/>
      <c r="T10" s="252"/>
      <c r="U10" s="253">
        <f t="shared" ref="U10:U35" si="1">SUM(N10:T10)</f>
        <v>0</v>
      </c>
    </row>
    <row r="11" spans="1:21" ht="11.45" customHeight="1" x14ac:dyDescent="0.2">
      <c r="A11" s="58"/>
      <c r="B11" s="59" t="s">
        <v>256</v>
      </c>
      <c r="C11" s="61"/>
      <c r="D11" s="61"/>
      <c r="E11" s="582">
        <f>+O55</f>
        <v>0</v>
      </c>
      <c r="F11" s="58"/>
      <c r="G11" s="199">
        <f>+'Fee Summary'!G12</f>
        <v>0</v>
      </c>
      <c r="H11" s="66">
        <f t="shared" si="0"/>
        <v>0</v>
      </c>
      <c r="I11" s="61"/>
      <c r="J11" s="47"/>
      <c r="K11" s="55" t="s">
        <v>94</v>
      </c>
      <c r="L11" s="54"/>
      <c r="M11" s="54"/>
      <c r="N11" s="252"/>
      <c r="O11" s="252"/>
      <c r="P11" s="252"/>
      <c r="Q11" s="252"/>
      <c r="R11" s="252"/>
      <c r="S11" s="252"/>
      <c r="T11" s="252"/>
      <c r="U11" s="253">
        <f t="shared" si="1"/>
        <v>0</v>
      </c>
    </row>
    <row r="12" spans="1:21" ht="11.45" customHeight="1" x14ac:dyDescent="0.2">
      <c r="A12" s="65" t="s">
        <v>152</v>
      </c>
      <c r="B12" s="59" t="s">
        <v>104</v>
      </c>
      <c r="C12" s="61"/>
      <c r="D12" s="61"/>
      <c r="E12" s="582">
        <f>+P55</f>
        <v>0</v>
      </c>
      <c r="F12" s="58"/>
      <c r="G12" s="199">
        <f>+'Fee Summary'!G13</f>
        <v>0</v>
      </c>
      <c r="H12" s="66">
        <f t="shared" si="0"/>
        <v>0</v>
      </c>
      <c r="I12" s="61"/>
      <c r="J12" s="47"/>
      <c r="K12" s="55" t="s">
        <v>844</v>
      </c>
      <c r="L12" s="54"/>
      <c r="M12" s="54"/>
      <c r="N12" s="252"/>
      <c r="O12" s="252"/>
      <c r="P12" s="252"/>
      <c r="Q12" s="252"/>
      <c r="R12" s="252"/>
      <c r="S12" s="252"/>
      <c r="T12" s="252"/>
      <c r="U12" s="253">
        <f t="shared" si="1"/>
        <v>0</v>
      </c>
    </row>
    <row r="13" spans="1:21" ht="11.45" customHeight="1" x14ac:dyDescent="0.2">
      <c r="A13" s="58"/>
      <c r="B13" s="59" t="s">
        <v>356</v>
      </c>
      <c r="C13" s="63"/>
      <c r="D13" s="61"/>
      <c r="E13" s="582">
        <f>+Q55</f>
        <v>0</v>
      </c>
      <c r="F13" s="58"/>
      <c r="G13" s="199">
        <f>+'Fee Summary'!G14</f>
        <v>0</v>
      </c>
      <c r="H13" s="66">
        <f t="shared" si="0"/>
        <v>0</v>
      </c>
      <c r="I13" s="61"/>
      <c r="J13" s="47"/>
      <c r="K13" s="55" t="s">
        <v>95</v>
      </c>
      <c r="L13" s="54"/>
      <c r="M13" s="54"/>
      <c r="N13" s="252"/>
      <c r="O13" s="252"/>
      <c r="P13" s="252"/>
      <c r="Q13" s="252"/>
      <c r="R13" s="252"/>
      <c r="S13" s="252"/>
      <c r="T13" s="252"/>
      <c r="U13" s="253">
        <f t="shared" si="1"/>
        <v>0</v>
      </c>
    </row>
    <row r="14" spans="1:21" ht="11.45" customHeight="1" x14ac:dyDescent="0.2">
      <c r="A14" s="65"/>
      <c r="B14" s="59" t="s">
        <v>63</v>
      </c>
      <c r="C14" s="63"/>
      <c r="D14" s="54"/>
      <c r="E14" s="582">
        <f>+R55</f>
        <v>0</v>
      </c>
      <c r="F14" s="614"/>
      <c r="G14" s="199">
        <f>+'Fee Summary'!G15</f>
        <v>0</v>
      </c>
      <c r="H14" s="66">
        <f t="shared" si="0"/>
        <v>0</v>
      </c>
      <c r="I14" s="61"/>
      <c r="J14" s="47"/>
      <c r="K14" s="55" t="s">
        <v>96</v>
      </c>
      <c r="L14" s="54"/>
      <c r="M14" s="54"/>
      <c r="N14" s="252"/>
      <c r="O14" s="252"/>
      <c r="P14" s="252"/>
      <c r="Q14" s="252"/>
      <c r="R14" s="252"/>
      <c r="S14" s="252"/>
      <c r="T14" s="252"/>
      <c r="U14" s="253">
        <f t="shared" si="1"/>
        <v>0</v>
      </c>
    </row>
    <row r="15" spans="1:21" ht="11.45" customHeight="1" x14ac:dyDescent="0.2">
      <c r="A15" s="65" t="s">
        <v>152</v>
      </c>
      <c r="B15" s="59" t="s">
        <v>360</v>
      </c>
      <c r="C15" s="61"/>
      <c r="D15" s="54"/>
      <c r="E15" s="582">
        <f>+S55</f>
        <v>0</v>
      </c>
      <c r="F15" s="614"/>
      <c r="G15" s="199">
        <f>+'Fee Summary'!G17</f>
        <v>0</v>
      </c>
      <c r="H15" s="66">
        <f t="shared" si="0"/>
        <v>0</v>
      </c>
      <c r="I15" s="61"/>
      <c r="J15" s="47"/>
      <c r="K15" s="55" t="s">
        <v>97</v>
      </c>
      <c r="L15" s="54"/>
      <c r="M15" s="54"/>
      <c r="N15" s="252"/>
      <c r="O15" s="252"/>
      <c r="P15" s="252"/>
      <c r="Q15" s="252"/>
      <c r="R15" s="252"/>
      <c r="S15" s="252"/>
      <c r="T15" s="252"/>
      <c r="U15" s="253">
        <f t="shared" si="1"/>
        <v>0</v>
      </c>
    </row>
    <row r="16" spans="1:21" ht="11.45" customHeight="1" x14ac:dyDescent="0.2">
      <c r="A16" s="65" t="s">
        <v>152</v>
      </c>
      <c r="B16" s="59" t="s">
        <v>134</v>
      </c>
      <c r="C16" s="61"/>
      <c r="D16" s="54"/>
      <c r="E16" s="584">
        <f>+T55</f>
        <v>0</v>
      </c>
      <c r="F16" s="620"/>
      <c r="G16" s="200">
        <f>+'Fee Summary'!G18</f>
        <v>0</v>
      </c>
      <c r="H16" s="69">
        <f t="shared" si="0"/>
        <v>0</v>
      </c>
      <c r="I16" s="61"/>
      <c r="J16" s="47"/>
      <c r="K16" s="55" t="s">
        <v>1266</v>
      </c>
      <c r="L16" s="54"/>
      <c r="M16" s="54"/>
      <c r="N16" s="252"/>
      <c r="O16" s="252"/>
      <c r="P16" s="252"/>
      <c r="Q16" s="252"/>
      <c r="R16" s="252"/>
      <c r="S16" s="252"/>
      <c r="T16" s="252"/>
      <c r="U16" s="253">
        <f t="shared" si="1"/>
        <v>0</v>
      </c>
    </row>
    <row r="17" spans="1:21" ht="11.45" customHeight="1" x14ac:dyDescent="0.2">
      <c r="A17" s="35" t="s">
        <v>245</v>
      </c>
      <c r="B17" s="59" t="s">
        <v>245</v>
      </c>
      <c r="C17" s="61"/>
      <c r="E17" s="585">
        <f>SUM(E10:E16)</f>
        <v>0</v>
      </c>
      <c r="F17" s="137"/>
      <c r="G17" s="92"/>
      <c r="H17" s="72">
        <f>SUM(H10:H16)</f>
        <v>0</v>
      </c>
      <c r="I17" s="61"/>
      <c r="J17" s="47"/>
      <c r="K17" s="55" t="s">
        <v>1267</v>
      </c>
      <c r="L17" s="54"/>
      <c r="M17" s="54"/>
      <c r="N17" s="252"/>
      <c r="O17" s="252"/>
      <c r="P17" s="252"/>
      <c r="Q17" s="252"/>
      <c r="R17" s="252"/>
      <c r="S17" s="252"/>
      <c r="T17" s="252"/>
      <c r="U17" s="253">
        <f t="shared" si="1"/>
        <v>0</v>
      </c>
    </row>
    <row r="18" spans="1:21" ht="11.45" customHeight="1" x14ac:dyDescent="0.2">
      <c r="E18" s="137"/>
      <c r="F18" s="58"/>
      <c r="G18" s="58"/>
      <c r="H18" s="58"/>
      <c r="I18" s="61"/>
      <c r="J18" s="47"/>
      <c r="K18" s="55" t="s">
        <v>1235</v>
      </c>
      <c r="L18" s="54"/>
      <c r="M18" s="54"/>
      <c r="N18" s="252"/>
      <c r="O18" s="252"/>
      <c r="P18" s="252"/>
      <c r="Q18" s="252"/>
      <c r="R18" s="252"/>
      <c r="S18" s="252"/>
      <c r="T18" s="252"/>
      <c r="U18" s="253">
        <f t="shared" si="1"/>
        <v>0</v>
      </c>
    </row>
    <row r="19" spans="1:21" ht="11.45" customHeight="1" x14ac:dyDescent="0.2">
      <c r="A19" s="58"/>
      <c r="B19" s="58"/>
      <c r="C19" s="58"/>
      <c r="D19" s="65" t="s">
        <v>245</v>
      </c>
      <c r="E19" s="60" t="s">
        <v>210</v>
      </c>
      <c r="F19" s="58"/>
      <c r="G19" s="201">
        <f>'Fee Summary'!$Y$25</f>
        <v>0</v>
      </c>
      <c r="H19" s="66">
        <f>CEILING(H17*G19,0.01)</f>
        <v>0</v>
      </c>
      <c r="I19" s="61"/>
      <c r="J19" s="47"/>
      <c r="K19" s="55" t="s">
        <v>1257</v>
      </c>
      <c r="L19" s="54"/>
      <c r="M19" s="54"/>
      <c r="N19" s="252"/>
      <c r="O19" s="252"/>
      <c r="P19" s="252"/>
      <c r="Q19" s="252"/>
      <c r="R19" s="252"/>
      <c r="S19" s="252"/>
      <c r="T19" s="252"/>
      <c r="U19" s="253">
        <f t="shared" si="1"/>
        <v>0</v>
      </c>
    </row>
    <row r="20" spans="1:21" ht="11.45" customHeight="1" x14ac:dyDescent="0.2">
      <c r="A20" s="58"/>
      <c r="B20" s="58"/>
      <c r="C20" s="58"/>
      <c r="D20" s="65" t="s">
        <v>152</v>
      </c>
      <c r="E20" s="67" t="s">
        <v>195</v>
      </c>
      <c r="F20" s="68"/>
      <c r="G20" s="621"/>
      <c r="H20" s="69">
        <f>+H34</f>
        <v>0</v>
      </c>
      <c r="I20" s="61"/>
      <c r="J20" s="47"/>
      <c r="K20" s="55" t="s">
        <v>1236</v>
      </c>
      <c r="L20" s="54"/>
      <c r="M20" s="54"/>
      <c r="N20" s="252"/>
      <c r="O20" s="252"/>
      <c r="P20" s="252"/>
      <c r="Q20" s="252"/>
      <c r="R20" s="252"/>
      <c r="S20" s="252"/>
      <c r="T20" s="252"/>
      <c r="U20" s="253">
        <f t="shared" si="1"/>
        <v>0</v>
      </c>
    </row>
    <row r="21" spans="1:21" ht="11.45" customHeight="1" x14ac:dyDescent="0.2">
      <c r="A21" s="58"/>
      <c r="B21" s="58"/>
      <c r="C21" s="58"/>
      <c r="D21" s="58"/>
      <c r="E21" s="835" t="s">
        <v>57</v>
      </c>
      <c r="F21" s="835"/>
      <c r="G21" s="835"/>
      <c r="H21" s="70">
        <f>SUM(H17:H20)</f>
        <v>0</v>
      </c>
      <c r="I21" s="61"/>
      <c r="J21" s="47"/>
      <c r="K21" s="55" t="s">
        <v>1247</v>
      </c>
      <c r="L21" s="54"/>
      <c r="M21" s="54"/>
      <c r="N21" s="252"/>
      <c r="O21" s="252"/>
      <c r="P21" s="252"/>
      <c r="Q21" s="252"/>
      <c r="R21" s="252"/>
      <c r="S21" s="252"/>
      <c r="T21" s="252"/>
      <c r="U21" s="253">
        <f t="shared" si="1"/>
        <v>0</v>
      </c>
    </row>
    <row r="22" spans="1:21" ht="11.45" customHeight="1" x14ac:dyDescent="0.2">
      <c r="A22" s="58"/>
      <c r="B22" s="60" t="s">
        <v>245</v>
      </c>
      <c r="C22" s="60"/>
      <c r="D22" s="58"/>
      <c r="E22" s="60" t="s">
        <v>245</v>
      </c>
      <c r="F22" s="58"/>
      <c r="G22" s="58"/>
      <c r="H22" s="60" t="s">
        <v>245</v>
      </c>
      <c r="I22" s="61"/>
      <c r="J22" s="47"/>
      <c r="K22" s="55" t="s">
        <v>1258</v>
      </c>
      <c r="L22" s="54"/>
      <c r="M22" s="54"/>
      <c r="N22" s="252"/>
      <c r="O22" s="252"/>
      <c r="P22" s="252"/>
      <c r="Q22" s="252"/>
      <c r="R22" s="252"/>
      <c r="S22" s="252"/>
      <c r="T22" s="252"/>
      <c r="U22" s="253">
        <f t="shared" si="1"/>
        <v>0</v>
      </c>
    </row>
    <row r="23" spans="1:21" ht="11.45" customHeight="1" thickBot="1" x14ac:dyDescent="0.25">
      <c r="A23" s="58"/>
      <c r="B23" s="58"/>
      <c r="C23" s="58"/>
      <c r="D23" s="58"/>
      <c r="E23" s="60" t="s">
        <v>194</v>
      </c>
      <c r="F23" s="58"/>
      <c r="G23" s="202">
        <f>+'Fee Summary'!Z25</f>
        <v>0.13</v>
      </c>
      <c r="H23" s="71">
        <f>CEILING((H17+H20)*G23,0.01)</f>
        <v>0</v>
      </c>
      <c r="I23" s="61"/>
      <c r="J23" s="47"/>
      <c r="K23" s="55" t="s">
        <v>1237</v>
      </c>
      <c r="L23" s="54"/>
      <c r="M23" s="54"/>
      <c r="N23" s="252"/>
      <c r="O23" s="252"/>
      <c r="P23" s="252"/>
      <c r="Q23" s="252"/>
      <c r="R23" s="252"/>
      <c r="S23" s="252"/>
      <c r="T23" s="252"/>
      <c r="U23" s="253">
        <f t="shared" si="1"/>
        <v>0</v>
      </c>
    </row>
    <row r="24" spans="1:21" ht="11.45" customHeight="1" thickTop="1" x14ac:dyDescent="0.2">
      <c r="A24" s="58"/>
      <c r="B24" s="58"/>
      <c r="C24" s="58"/>
      <c r="D24" s="58"/>
      <c r="E24" s="58"/>
      <c r="F24" s="58"/>
      <c r="G24" s="58"/>
      <c r="H24" s="72">
        <f>SUM(H21:H23)</f>
        <v>0</v>
      </c>
      <c r="I24" s="61"/>
      <c r="J24" s="47"/>
      <c r="K24" s="55" t="s">
        <v>1265</v>
      </c>
      <c r="L24" s="47"/>
      <c r="M24" s="54"/>
      <c r="N24" s="252"/>
      <c r="O24" s="252"/>
      <c r="P24" s="252"/>
      <c r="Q24" s="252"/>
      <c r="R24" s="252"/>
      <c r="S24" s="252"/>
      <c r="T24" s="252"/>
      <c r="U24" s="253">
        <f t="shared" si="1"/>
        <v>0</v>
      </c>
    </row>
    <row r="25" spans="1:21" ht="11.45" customHeight="1" x14ac:dyDescent="0.2">
      <c r="A25" s="58"/>
      <c r="B25" s="58"/>
      <c r="C25" s="58"/>
      <c r="D25" s="65" t="s">
        <v>182</v>
      </c>
      <c r="E25" s="67" t="s">
        <v>211</v>
      </c>
      <c r="F25" s="68"/>
      <c r="G25" s="201">
        <f>'Fee Summary'!AA25</f>
        <v>0</v>
      </c>
      <c r="H25" s="69">
        <f>CEILING(H17*G25,0.01)</f>
        <v>0</v>
      </c>
      <c r="I25" s="61"/>
      <c r="J25" s="47"/>
      <c r="K25" s="55" t="s">
        <v>1240</v>
      </c>
      <c r="L25" s="47"/>
      <c r="M25" s="54"/>
      <c r="N25" s="252"/>
      <c r="O25" s="252"/>
      <c r="P25" s="252"/>
      <c r="Q25" s="252"/>
      <c r="R25" s="252"/>
      <c r="S25" s="252"/>
      <c r="T25" s="252"/>
      <c r="U25" s="253">
        <f t="shared" si="1"/>
        <v>0</v>
      </c>
    </row>
    <row r="26" spans="1:21" ht="11.45" customHeight="1" x14ac:dyDescent="0.2">
      <c r="A26" s="58"/>
      <c r="B26" s="58"/>
      <c r="C26" s="58"/>
      <c r="D26" s="58"/>
      <c r="E26" s="834" t="s">
        <v>498</v>
      </c>
      <c r="F26" s="834"/>
      <c r="G26" s="834"/>
      <c r="H26" s="73">
        <f>SUM(H24:H25)</f>
        <v>0</v>
      </c>
      <c r="J26" s="47"/>
      <c r="K26" s="55" t="s">
        <v>1241</v>
      </c>
      <c r="L26" s="47"/>
      <c r="M26" s="54"/>
      <c r="N26" s="252"/>
      <c r="O26" s="252"/>
      <c r="P26" s="252"/>
      <c r="Q26" s="252"/>
      <c r="R26" s="252"/>
      <c r="S26" s="252"/>
      <c r="T26" s="252"/>
      <c r="U26" s="253">
        <f t="shared" si="1"/>
        <v>0</v>
      </c>
    </row>
    <row r="27" spans="1:21" ht="11.45" customHeight="1" x14ac:dyDescent="0.2">
      <c r="A27" s="58"/>
      <c r="B27" s="58"/>
      <c r="C27" s="58"/>
      <c r="D27" s="58"/>
      <c r="E27" s="58"/>
      <c r="F27" s="58"/>
      <c r="G27" s="58"/>
      <c r="H27" s="58"/>
      <c r="J27" s="47"/>
      <c r="K27" s="55" t="s">
        <v>1238</v>
      </c>
      <c r="L27" s="54"/>
      <c r="M27" s="54"/>
      <c r="N27" s="252"/>
      <c r="O27" s="252"/>
      <c r="P27" s="252"/>
      <c r="Q27" s="252"/>
      <c r="R27" s="252"/>
      <c r="S27" s="252"/>
      <c r="T27" s="252"/>
      <c r="U27" s="253">
        <f t="shared" si="1"/>
        <v>0</v>
      </c>
    </row>
    <row r="28" spans="1:21" ht="11.45" customHeight="1" x14ac:dyDescent="0.2">
      <c r="A28" s="58"/>
      <c r="B28" s="19" t="s">
        <v>537</v>
      </c>
      <c r="J28" s="47"/>
      <c r="K28" s="55" t="s">
        <v>1261</v>
      </c>
      <c r="L28" s="54"/>
      <c r="M28" s="54"/>
      <c r="N28" s="252"/>
      <c r="O28" s="252"/>
      <c r="P28" s="252"/>
      <c r="Q28" s="252"/>
      <c r="R28" s="252"/>
      <c r="S28" s="252"/>
      <c r="T28" s="252"/>
      <c r="U28" s="253">
        <f t="shared" si="1"/>
        <v>0</v>
      </c>
    </row>
    <row r="29" spans="1:21" ht="11.45" customHeight="1" x14ac:dyDescent="0.2">
      <c r="A29" s="60"/>
      <c r="B29" s="59" t="s">
        <v>192</v>
      </c>
      <c r="C29" s="59"/>
      <c r="D29" s="59"/>
      <c r="E29" s="41" t="s">
        <v>538</v>
      </c>
      <c r="F29" s="41"/>
      <c r="G29" s="41" t="s">
        <v>539</v>
      </c>
      <c r="H29" s="41" t="s">
        <v>540</v>
      </c>
      <c r="J29" s="47"/>
      <c r="K29" s="55" t="s">
        <v>1242</v>
      </c>
      <c r="L29" s="54"/>
      <c r="M29" s="54"/>
      <c r="N29" s="252"/>
      <c r="O29" s="252"/>
      <c r="P29" s="252"/>
      <c r="Q29" s="252"/>
      <c r="R29" s="252"/>
      <c r="S29" s="252"/>
      <c r="T29" s="252"/>
      <c r="U29" s="253">
        <f t="shared" si="1"/>
        <v>0</v>
      </c>
    </row>
    <row r="30" spans="1:21" ht="11.45" customHeight="1" x14ac:dyDescent="0.2">
      <c r="A30" s="74"/>
      <c r="B30" s="59"/>
      <c r="C30" s="59"/>
      <c r="D30" s="59"/>
      <c r="E30" s="41"/>
      <c r="F30" s="41"/>
      <c r="G30" s="41"/>
      <c r="H30" s="41"/>
      <c r="I30" s="58"/>
      <c r="J30" s="58"/>
      <c r="K30" s="55" t="s">
        <v>1243</v>
      </c>
      <c r="L30" s="54"/>
      <c r="M30" s="54"/>
      <c r="N30" s="252"/>
      <c r="O30" s="252"/>
      <c r="P30" s="252"/>
      <c r="Q30" s="252"/>
      <c r="R30" s="252"/>
      <c r="S30" s="252"/>
      <c r="T30" s="252"/>
      <c r="U30" s="253">
        <f t="shared" si="1"/>
        <v>0</v>
      </c>
    </row>
    <row r="31" spans="1:21" ht="11.45" customHeight="1" x14ac:dyDescent="0.2">
      <c r="A31" s="60"/>
      <c r="B31" s="59" t="s">
        <v>104</v>
      </c>
      <c r="C31" s="61"/>
      <c r="D31" s="61"/>
      <c r="E31" s="600"/>
      <c r="F31" s="322">
        <f>+IF(E12=0, ,E31/E12)</f>
        <v>0</v>
      </c>
      <c r="G31" s="198">
        <f>+'Fee Summary'!$P$11</f>
        <v>0</v>
      </c>
      <c r="H31" s="62">
        <f>+E31*G31</f>
        <v>0</v>
      </c>
      <c r="I31" s="58"/>
      <c r="J31" s="58"/>
      <c r="K31" s="55" t="s">
        <v>1262</v>
      </c>
      <c r="L31" s="54"/>
      <c r="M31" s="54"/>
      <c r="N31" s="252"/>
      <c r="O31" s="252"/>
      <c r="P31" s="252"/>
      <c r="Q31" s="252"/>
      <c r="R31" s="252"/>
      <c r="S31" s="252"/>
      <c r="T31" s="252"/>
      <c r="U31" s="253">
        <f t="shared" si="1"/>
        <v>0</v>
      </c>
    </row>
    <row r="32" spans="1:21" ht="11.45" customHeight="1" x14ac:dyDescent="0.2">
      <c r="A32" s="60"/>
      <c r="B32" s="59" t="s">
        <v>360</v>
      </c>
      <c r="C32" s="47"/>
      <c r="D32" s="54"/>
      <c r="E32" s="600"/>
      <c r="F32" s="322">
        <f>+IF(E15=0, ,E32/E15)</f>
        <v>0</v>
      </c>
      <c r="G32" s="198">
        <f>+'Fee Summary'!$P$12</f>
        <v>0</v>
      </c>
      <c r="H32" s="62">
        <f>+E32*G32</f>
        <v>0</v>
      </c>
      <c r="I32" s="58"/>
      <c r="J32" s="58"/>
      <c r="K32" s="55" t="s">
        <v>1263</v>
      </c>
      <c r="L32" s="54"/>
      <c r="M32" s="54"/>
      <c r="N32" s="252"/>
      <c r="O32" s="252"/>
      <c r="P32" s="252"/>
      <c r="Q32" s="252"/>
      <c r="R32" s="252"/>
      <c r="S32" s="252"/>
      <c r="T32" s="252"/>
      <c r="U32" s="253">
        <f t="shared" si="1"/>
        <v>0</v>
      </c>
    </row>
    <row r="33" spans="1:21" ht="11.45" customHeight="1" x14ac:dyDescent="0.2">
      <c r="A33" s="58"/>
      <c r="B33" s="59" t="s">
        <v>134</v>
      </c>
      <c r="C33" s="61"/>
      <c r="D33" s="54"/>
      <c r="E33" s="600"/>
      <c r="F33" s="322">
        <f>+IF(E16=0, ,E33/E16)</f>
        <v>0</v>
      </c>
      <c r="G33" s="198">
        <f>+'Fee Summary'!$P$13</f>
        <v>0</v>
      </c>
      <c r="H33" s="62">
        <f>+E33*G33</f>
        <v>0</v>
      </c>
      <c r="I33" s="58"/>
      <c r="J33" s="58"/>
      <c r="K33" s="55" t="s">
        <v>1264</v>
      </c>
      <c r="L33" s="54"/>
      <c r="M33" s="54"/>
      <c r="N33" s="252"/>
      <c r="O33" s="252"/>
      <c r="P33" s="252"/>
      <c r="Q33" s="252"/>
      <c r="R33" s="252"/>
      <c r="S33" s="252"/>
      <c r="T33" s="252"/>
      <c r="U33" s="253">
        <f t="shared" si="1"/>
        <v>0</v>
      </c>
    </row>
    <row r="34" spans="1:21" ht="11.45" customHeight="1" x14ac:dyDescent="0.2">
      <c r="A34" s="74"/>
      <c r="B34" s="55"/>
      <c r="D34" s="61" t="s">
        <v>46</v>
      </c>
      <c r="E34" s="601">
        <f>+SUM(E31:E33)</f>
        <v>0</v>
      </c>
      <c r="F34" s="323"/>
      <c r="G34" s="323"/>
      <c r="H34" s="167">
        <f>+SUM(H31:H33)</f>
        <v>0</v>
      </c>
      <c r="I34" s="58"/>
      <c r="J34" s="58"/>
      <c r="K34" s="55" t="s">
        <v>1239</v>
      </c>
      <c r="L34" s="54"/>
      <c r="M34" s="54"/>
      <c r="N34" s="252"/>
      <c r="O34" s="252"/>
      <c r="P34" s="252"/>
      <c r="Q34" s="252"/>
      <c r="R34" s="252"/>
      <c r="S34" s="252"/>
      <c r="T34" s="252"/>
      <c r="U34" s="253">
        <f t="shared" si="1"/>
        <v>0</v>
      </c>
    </row>
    <row r="35" spans="1:21" ht="11.45" customHeight="1" x14ac:dyDescent="0.2">
      <c r="A35" s="58"/>
      <c r="B35" s="58"/>
      <c r="C35" s="58"/>
      <c r="E35" s="58"/>
      <c r="F35" s="58"/>
      <c r="G35" s="58"/>
      <c r="H35" s="58"/>
      <c r="I35" s="58"/>
      <c r="J35" s="58"/>
      <c r="K35" s="55" t="s">
        <v>1272</v>
      </c>
      <c r="L35" s="54"/>
      <c r="M35" s="54"/>
      <c r="N35" s="252"/>
      <c r="O35" s="252"/>
      <c r="P35" s="252"/>
      <c r="Q35" s="252"/>
      <c r="R35" s="252"/>
      <c r="S35" s="252"/>
      <c r="T35" s="252"/>
      <c r="U35" s="253">
        <f t="shared" si="1"/>
        <v>0</v>
      </c>
    </row>
    <row r="36" spans="1:21" ht="11.45" customHeight="1" x14ac:dyDescent="0.2">
      <c r="A36" s="75"/>
      <c r="B36" s="60"/>
      <c r="E36" s="58"/>
      <c r="F36" s="58"/>
      <c r="G36" s="58"/>
      <c r="H36" s="58"/>
      <c r="I36" s="58"/>
      <c r="J36" s="58"/>
      <c r="N36" s="273"/>
      <c r="O36" s="273"/>
      <c r="P36" s="273"/>
      <c r="Q36" s="273"/>
      <c r="R36" s="273"/>
      <c r="S36" s="273"/>
      <c r="T36" s="273"/>
      <c r="U36" s="270">
        <f>+SUM(U10:U35)</f>
        <v>0</v>
      </c>
    </row>
    <row r="37" spans="1:21" ht="11.45" customHeight="1" x14ac:dyDescent="0.2">
      <c r="B37" s="60"/>
      <c r="E37" s="58"/>
      <c r="F37" s="58"/>
      <c r="G37" s="58"/>
      <c r="H37" s="58"/>
      <c r="I37" s="58"/>
      <c r="J37" s="58"/>
      <c r="K37" s="15" t="s">
        <v>1025</v>
      </c>
      <c r="L37" s="47"/>
      <c r="M37" s="47"/>
      <c r="N37" s="273"/>
      <c r="O37" s="273"/>
      <c r="P37" s="273"/>
      <c r="Q37" s="273"/>
      <c r="R37" s="273"/>
      <c r="S37" s="273"/>
      <c r="T37" s="273"/>
      <c r="U37" s="254"/>
    </row>
    <row r="38" spans="1:21" ht="11.45" customHeight="1" x14ac:dyDescent="0.2">
      <c r="B38" s="60"/>
      <c r="D38" s="140"/>
      <c r="E38" s="140"/>
      <c r="I38" s="58"/>
      <c r="J38" s="58"/>
      <c r="K38" s="55" t="s">
        <v>207</v>
      </c>
      <c r="L38" s="47"/>
      <c r="M38" s="47"/>
      <c r="N38" s="252"/>
      <c r="O38" s="252"/>
      <c r="P38" s="252"/>
      <c r="Q38" s="252"/>
      <c r="R38" s="252"/>
      <c r="S38" s="252"/>
      <c r="T38" s="252"/>
      <c r="U38" s="253">
        <f>SUM(N38:T38)</f>
        <v>0</v>
      </c>
    </row>
    <row r="39" spans="1:21" ht="11.45" customHeight="1" x14ac:dyDescent="0.2">
      <c r="K39" s="55" t="s">
        <v>208</v>
      </c>
      <c r="L39" s="47"/>
      <c r="M39" s="54"/>
      <c r="N39" s="252"/>
      <c r="O39" s="252"/>
      <c r="P39" s="252"/>
      <c r="Q39" s="252"/>
      <c r="R39" s="252"/>
      <c r="S39" s="252"/>
      <c r="T39" s="252"/>
      <c r="U39" s="253">
        <f>SUM(N39:T39)</f>
        <v>0</v>
      </c>
    </row>
    <row r="40" spans="1:21" ht="11.45" customHeight="1" x14ac:dyDescent="0.2">
      <c r="K40" s="55" t="s">
        <v>234</v>
      </c>
      <c r="L40" s="47"/>
      <c r="M40" s="54"/>
      <c r="N40" s="252"/>
      <c r="O40" s="252"/>
      <c r="P40" s="252"/>
      <c r="Q40" s="252"/>
      <c r="R40" s="252"/>
      <c r="S40" s="252"/>
      <c r="T40" s="252"/>
      <c r="U40" s="253">
        <f>SUM(N40:T40)</f>
        <v>0</v>
      </c>
    </row>
    <row r="41" spans="1:21" ht="11.45" customHeight="1" x14ac:dyDescent="0.2">
      <c r="D41" s="47"/>
      <c r="E41" s="47"/>
      <c r="F41" s="47"/>
      <c r="G41" s="47"/>
      <c r="H41" s="47"/>
      <c r="K41" s="55" t="s">
        <v>235</v>
      </c>
      <c r="L41" s="47"/>
      <c r="M41" s="54"/>
      <c r="N41" s="252"/>
      <c r="O41" s="252"/>
      <c r="P41" s="252"/>
      <c r="Q41" s="252"/>
      <c r="R41" s="252"/>
      <c r="S41" s="252"/>
      <c r="T41" s="252"/>
      <c r="U41" s="253">
        <f>SUM(N41:T41)</f>
        <v>0</v>
      </c>
    </row>
    <row r="42" spans="1:21" ht="11.45" customHeight="1" x14ac:dyDescent="0.2">
      <c r="A42" s="47"/>
      <c r="B42" s="47"/>
      <c r="C42" s="47"/>
      <c r="D42" s="47"/>
      <c r="E42" s="47"/>
      <c r="F42" s="47"/>
      <c r="G42" s="47"/>
      <c r="H42" s="47"/>
      <c r="I42" s="47"/>
      <c r="N42" s="273"/>
      <c r="O42" s="273"/>
      <c r="P42" s="273"/>
      <c r="Q42" s="273"/>
      <c r="R42" s="273"/>
      <c r="S42" s="273"/>
      <c r="T42" s="273"/>
      <c r="U42" s="270">
        <f>+SUM(U38:U41)</f>
        <v>0</v>
      </c>
    </row>
    <row r="43" spans="1:21" ht="11.45" customHeight="1" x14ac:dyDescent="0.2">
      <c r="A43" s="47"/>
      <c r="B43" s="47"/>
      <c r="C43" s="47"/>
      <c r="D43" s="47"/>
      <c r="E43" s="47"/>
      <c r="F43" s="47"/>
      <c r="G43" s="47"/>
      <c r="H43" s="47"/>
      <c r="I43" s="47"/>
      <c r="K43" s="15" t="s">
        <v>155</v>
      </c>
      <c r="N43" s="273"/>
      <c r="O43" s="273"/>
      <c r="P43" s="273"/>
      <c r="Q43" s="273"/>
      <c r="R43" s="273"/>
      <c r="S43" s="273"/>
      <c r="T43" s="273"/>
      <c r="U43" s="254"/>
    </row>
    <row r="44" spans="1:21" ht="11.45" customHeight="1" x14ac:dyDescent="0.2">
      <c r="A44" s="47"/>
      <c r="B44" s="47"/>
      <c r="C44" s="47"/>
      <c r="D44" s="47"/>
      <c r="E44" s="47"/>
      <c r="F44" s="47"/>
      <c r="G44" s="47"/>
      <c r="H44" s="47"/>
      <c r="I44" s="47"/>
      <c r="K44" s="55" t="s">
        <v>146</v>
      </c>
      <c r="L44" s="47"/>
      <c r="M44" s="47"/>
      <c r="N44" s="252"/>
      <c r="O44" s="252"/>
      <c r="P44" s="252"/>
      <c r="Q44" s="252"/>
      <c r="R44" s="252"/>
      <c r="S44" s="252"/>
      <c r="T44" s="252"/>
      <c r="U44" s="253">
        <f>SUM(N44:T44)</f>
        <v>0</v>
      </c>
    </row>
    <row r="45" spans="1:21" ht="11.45" customHeight="1" x14ac:dyDescent="0.2">
      <c r="A45" s="47"/>
      <c r="B45" s="47"/>
      <c r="C45" s="47"/>
      <c r="D45" s="47"/>
      <c r="E45" s="47"/>
      <c r="F45" s="47"/>
      <c r="G45" s="47"/>
      <c r="H45" s="47"/>
      <c r="I45" s="47"/>
      <c r="K45" s="55" t="s">
        <v>81</v>
      </c>
      <c r="L45" s="47"/>
      <c r="M45" s="47"/>
      <c r="N45" s="252"/>
      <c r="O45" s="252"/>
      <c r="P45" s="252"/>
      <c r="Q45" s="252"/>
      <c r="R45" s="252"/>
      <c r="S45" s="252"/>
      <c r="T45" s="252"/>
      <c r="U45" s="253">
        <f>SUM(N45:T45)</f>
        <v>0</v>
      </c>
    </row>
    <row r="46" spans="1:21" ht="11.45" customHeight="1" x14ac:dyDescent="0.2">
      <c r="A46" s="47"/>
      <c r="B46" s="47"/>
      <c r="C46" s="47"/>
      <c r="D46" s="47"/>
      <c r="E46" s="47"/>
      <c r="F46" s="47"/>
      <c r="G46" s="47"/>
      <c r="H46" s="47"/>
      <c r="I46" s="47"/>
      <c r="K46" s="55" t="s">
        <v>1024</v>
      </c>
      <c r="N46" s="252"/>
      <c r="O46" s="252"/>
      <c r="P46" s="252"/>
      <c r="Q46" s="252"/>
      <c r="R46" s="252"/>
      <c r="S46" s="252"/>
      <c r="T46" s="252"/>
      <c r="U46" s="253">
        <f>SUM(N46:T46)</f>
        <v>0</v>
      </c>
    </row>
    <row r="47" spans="1:21" ht="11.45" customHeight="1" x14ac:dyDescent="0.2">
      <c r="A47" s="47"/>
      <c r="B47" s="47"/>
      <c r="C47" s="47"/>
      <c r="D47" s="47"/>
      <c r="E47" s="47"/>
      <c r="F47" s="47"/>
      <c r="G47" s="47"/>
      <c r="H47" s="47"/>
      <c r="I47" s="47"/>
      <c r="K47" s="55" t="s">
        <v>1273</v>
      </c>
      <c r="N47" s="252"/>
      <c r="O47" s="252"/>
      <c r="P47" s="252"/>
      <c r="Q47" s="252"/>
      <c r="R47" s="252"/>
      <c r="S47" s="252"/>
      <c r="T47" s="252"/>
      <c r="U47" s="253">
        <f>SUM(N47:T47)</f>
        <v>0</v>
      </c>
    </row>
    <row r="48" spans="1:21" ht="11.45" customHeight="1" x14ac:dyDescent="0.2">
      <c r="A48" s="47"/>
      <c r="B48" s="47"/>
      <c r="C48" s="47"/>
      <c r="D48" s="47"/>
      <c r="E48" s="47"/>
      <c r="F48" s="47"/>
      <c r="G48" s="47"/>
      <c r="H48" s="47"/>
      <c r="I48" s="47"/>
      <c r="K48" s="11" t="s">
        <v>1022</v>
      </c>
      <c r="L48" s="47"/>
      <c r="M48" s="47"/>
      <c r="N48" s="252"/>
      <c r="O48" s="252"/>
      <c r="P48" s="252"/>
      <c r="Q48" s="252"/>
      <c r="R48" s="252"/>
      <c r="S48" s="252"/>
      <c r="T48" s="252"/>
      <c r="U48" s="253">
        <f>SUM(N48:T48)</f>
        <v>0</v>
      </c>
    </row>
    <row r="49" spans="1:43" ht="11.45" customHeight="1" x14ac:dyDescent="0.2">
      <c r="A49" s="47"/>
      <c r="B49" s="47"/>
      <c r="C49" s="47"/>
      <c r="D49" s="47"/>
      <c r="E49" s="47"/>
      <c r="F49" s="47"/>
      <c r="G49" s="47"/>
      <c r="H49" s="47"/>
      <c r="I49" s="47"/>
      <c r="N49" s="273"/>
      <c r="O49" s="273"/>
      <c r="P49" s="273"/>
      <c r="Q49" s="273"/>
      <c r="R49" s="273"/>
      <c r="S49" s="273"/>
      <c r="T49" s="273"/>
      <c r="U49" s="270">
        <f>+SUM(U44:U48)</f>
        <v>0</v>
      </c>
    </row>
    <row r="50" spans="1:43" ht="11.45" customHeight="1" x14ac:dyDescent="0.2">
      <c r="A50" s="47"/>
      <c r="B50" s="47"/>
      <c r="C50" s="47"/>
      <c r="D50" s="47"/>
      <c r="E50" s="47"/>
      <c r="F50" s="47"/>
      <c r="G50" s="47"/>
      <c r="H50" s="47"/>
      <c r="I50" s="47"/>
      <c r="K50" s="49" t="s">
        <v>157</v>
      </c>
      <c r="L50" s="47"/>
      <c r="M50" s="47"/>
      <c r="N50" s="273"/>
      <c r="O50" s="273"/>
      <c r="P50" s="273"/>
      <c r="Q50" s="273"/>
      <c r="R50" s="273"/>
      <c r="S50" s="273"/>
      <c r="T50" s="273"/>
      <c r="U50" s="254"/>
    </row>
    <row r="51" spans="1:43" ht="11.45" customHeight="1" x14ac:dyDescent="0.2">
      <c r="A51" s="47"/>
      <c r="B51" s="47"/>
      <c r="C51" s="47"/>
      <c r="D51" s="47"/>
      <c r="E51" s="47"/>
      <c r="F51" s="47"/>
      <c r="G51" s="47"/>
      <c r="H51" s="47"/>
      <c r="I51" s="47"/>
      <c r="K51" s="55" t="s">
        <v>188</v>
      </c>
      <c r="L51" s="47"/>
      <c r="M51" s="47"/>
      <c r="N51" s="252"/>
      <c r="O51" s="252"/>
      <c r="P51" s="252"/>
      <c r="Q51" s="252"/>
      <c r="R51" s="252"/>
      <c r="S51" s="252"/>
      <c r="T51" s="252"/>
      <c r="U51" s="253">
        <f>SUM(N51:T51)</f>
        <v>0</v>
      </c>
    </row>
    <row r="52" spans="1:43" ht="11.45" customHeight="1" x14ac:dyDescent="0.2">
      <c r="A52" s="47"/>
      <c r="B52" s="47"/>
      <c r="C52" s="47"/>
      <c r="D52" s="47"/>
      <c r="E52" s="47"/>
      <c r="F52" s="47"/>
      <c r="G52" s="47"/>
      <c r="H52" s="47"/>
      <c r="I52" s="47"/>
      <c r="K52" s="55" t="s">
        <v>165</v>
      </c>
      <c r="N52" s="252"/>
      <c r="O52" s="252"/>
      <c r="P52" s="252"/>
      <c r="Q52" s="252"/>
      <c r="R52" s="252"/>
      <c r="S52" s="252"/>
      <c r="T52" s="252"/>
      <c r="U52" s="253">
        <f>SUM(N52:T52)</f>
        <v>0</v>
      </c>
    </row>
    <row r="53" spans="1:43" ht="11.45" customHeight="1" x14ac:dyDescent="0.2">
      <c r="A53" s="47"/>
      <c r="B53" s="47"/>
      <c r="C53" s="47"/>
      <c r="D53" s="47"/>
      <c r="E53" s="47"/>
      <c r="F53" s="47"/>
      <c r="G53" s="47"/>
      <c r="H53" s="47"/>
      <c r="I53" s="47"/>
      <c r="N53" s="273"/>
      <c r="O53" s="273"/>
      <c r="P53" s="273"/>
      <c r="Q53" s="273"/>
      <c r="R53" s="273"/>
      <c r="S53" s="273"/>
      <c r="T53" s="273"/>
      <c r="U53" s="270">
        <f>+SUM(U51:U52)</f>
        <v>0</v>
      </c>
    </row>
    <row r="54" spans="1:43" ht="11.45" customHeight="1" thickBot="1" x14ac:dyDescent="0.25">
      <c r="A54" s="47"/>
      <c r="B54" s="47"/>
      <c r="C54" s="47"/>
      <c r="D54" s="47"/>
      <c r="E54" s="47"/>
      <c r="F54" s="47"/>
      <c r="G54" s="47"/>
      <c r="H54" s="47"/>
      <c r="I54" s="47"/>
      <c r="K54" s="47"/>
      <c r="L54" s="47"/>
      <c r="M54" s="47"/>
      <c r="N54" s="266"/>
      <c r="O54" s="266"/>
      <c r="P54" s="266"/>
      <c r="Q54" s="266"/>
      <c r="R54" s="266"/>
      <c r="S54" s="266"/>
      <c r="T54" s="266"/>
      <c r="U54" s="266" t="s">
        <v>245</v>
      </c>
    </row>
    <row r="55" spans="1:43" ht="11.45" customHeight="1" thickTop="1" x14ac:dyDescent="0.2">
      <c r="A55" s="47"/>
      <c r="B55" s="47"/>
      <c r="C55" s="47"/>
      <c r="D55" s="47"/>
      <c r="E55" s="47"/>
      <c r="F55" s="47"/>
      <c r="G55" s="47"/>
      <c r="H55" s="47"/>
      <c r="I55" s="47"/>
      <c r="J55" s="47"/>
      <c r="K55" s="47"/>
      <c r="L55" s="47"/>
      <c r="M55" s="106" t="s">
        <v>46</v>
      </c>
      <c r="N55" s="195">
        <f t="shared" ref="N55:T55" si="2">+SUM(N10:N52)</f>
        <v>0</v>
      </c>
      <c r="O55" s="195">
        <f t="shared" si="2"/>
        <v>0</v>
      </c>
      <c r="P55" s="195">
        <f t="shared" si="2"/>
        <v>0</v>
      </c>
      <c r="Q55" s="195">
        <f t="shared" si="2"/>
        <v>0</v>
      </c>
      <c r="R55" s="195">
        <f t="shared" si="2"/>
        <v>0</v>
      </c>
      <c r="S55" s="195">
        <f t="shared" si="2"/>
        <v>0</v>
      </c>
      <c r="T55" s="195">
        <f t="shared" si="2"/>
        <v>0</v>
      </c>
      <c r="U55" s="124">
        <f>ROUND(SUM(U10:U35,U38:U41,U44:U48,U51:U52),0)</f>
        <v>0</v>
      </c>
    </row>
    <row r="56" spans="1:43" ht="11.45" customHeight="1" x14ac:dyDescent="0.2">
      <c r="A56" s="47"/>
      <c r="B56" s="47"/>
      <c r="C56" s="47"/>
      <c r="D56" s="47"/>
      <c r="E56" s="47"/>
      <c r="F56" s="47"/>
      <c r="G56" s="47"/>
      <c r="H56" s="47"/>
      <c r="I56" s="47"/>
      <c r="J56" s="47"/>
      <c r="K56" s="47"/>
      <c r="L56" s="47"/>
      <c r="M56" s="47"/>
      <c r="N56" s="707">
        <f>IF($U$55=0,0,N55/$U$55)</f>
        <v>0</v>
      </c>
      <c r="O56" s="707">
        <f t="shared" ref="O56:T56" si="3">IF($U$55=0,0,O55/$U$55)</f>
        <v>0</v>
      </c>
      <c r="P56" s="707">
        <f t="shared" si="3"/>
        <v>0</v>
      </c>
      <c r="Q56" s="707">
        <f t="shared" si="3"/>
        <v>0</v>
      </c>
      <c r="R56" s="707">
        <f t="shared" si="3"/>
        <v>0</v>
      </c>
      <c r="S56" s="707">
        <f t="shared" si="3"/>
        <v>0</v>
      </c>
      <c r="T56" s="707">
        <f t="shared" si="3"/>
        <v>0</v>
      </c>
      <c r="U56" s="701">
        <f>SUM(N56:T56)</f>
        <v>0</v>
      </c>
    </row>
    <row r="57" spans="1:43" ht="11.4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1:43" ht="11.4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1:43" ht="11.4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1.4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1:43" ht="11.4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row r="62" spans="1:43" ht="11.4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row>
    <row r="63" spans="1:43" ht="11.4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row>
    <row r="64" spans="1:43" ht="11.4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row>
    <row r="65" spans="1:43" ht="11.4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row>
    <row r="66" spans="1:43" ht="11.4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row>
    <row r="67" spans="1:43" ht="11.4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row>
    <row r="68" spans="1:43" ht="11.4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row>
    <row r="69" spans="1:43" ht="11.4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row>
    <row r="70" spans="1:43" ht="11.4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row>
    <row r="71" spans="1:43"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row>
    <row r="72" spans="1:43"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row>
    <row r="73" spans="1:43"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row>
    <row r="74" spans="1:43"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row>
    <row r="75" spans="1:43"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row>
    <row r="76" spans="1:43"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row>
    <row r="77" spans="1:43"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row>
    <row r="78" spans="1:43"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row>
    <row r="79" spans="1:43"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row>
    <row r="80" spans="1:43"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row>
    <row r="81" spans="1:43"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row>
    <row r="82" spans="1:43"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row>
    <row r="83" spans="1:43"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row>
    <row r="84" spans="1:43"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row>
    <row r="85" spans="1:43"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row>
    <row r="86" spans="1:43"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3"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row>
    <row r="88" spans="1:43"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row>
    <row r="89" spans="1:43"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row>
    <row r="90" spans="1:43"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row>
    <row r="91" spans="1:43"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row>
    <row r="92" spans="1:43"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row>
    <row r="93" spans="1:43"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row>
    <row r="94" spans="1:43"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row>
    <row r="95" spans="1:43"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row>
    <row r="96" spans="1:43"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row>
    <row r="97" spans="1:43"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row>
    <row r="98" spans="1:43"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row>
    <row r="99" spans="1:43"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row>
    <row r="100" spans="1:43"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row>
    <row r="101" spans="1:43"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row>
    <row r="102" spans="1:43"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row>
    <row r="103" spans="1:43" x14ac:dyDescent="0.2">
      <c r="A103" s="47"/>
      <c r="B103" s="47"/>
      <c r="C103" s="47"/>
      <c r="D103" s="47"/>
      <c r="E103" s="47"/>
      <c r="F103" s="47"/>
      <c r="G103" s="47"/>
      <c r="H103" s="47"/>
      <c r="I103" s="47"/>
      <c r="J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row>
    <row r="104" spans="1:43" x14ac:dyDescent="0.2">
      <c r="A104" s="47"/>
      <c r="B104" s="47"/>
      <c r="C104" s="47"/>
      <c r="D104" s="47"/>
      <c r="E104" s="47"/>
      <c r="F104" s="47"/>
      <c r="G104" s="47"/>
      <c r="H104" s="47"/>
      <c r="I104" s="47"/>
      <c r="J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row>
    <row r="105" spans="1:43" x14ac:dyDescent="0.2">
      <c r="A105" s="47"/>
      <c r="B105" s="47"/>
      <c r="C105" s="47"/>
      <c r="D105" s="47"/>
      <c r="E105" s="47"/>
      <c r="F105" s="47"/>
      <c r="G105" s="47"/>
      <c r="H105" s="47"/>
      <c r="I105" s="47"/>
      <c r="J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row>
    <row r="106" spans="1:43" x14ac:dyDescent="0.2">
      <c r="A106" s="47"/>
      <c r="B106" s="47"/>
      <c r="C106" s="47"/>
      <c r="D106" s="47"/>
      <c r="E106" s="47"/>
      <c r="F106" s="47"/>
      <c r="G106" s="47"/>
      <c r="H106" s="47"/>
      <c r="I106" s="47"/>
      <c r="J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row>
    <row r="107" spans="1:43" x14ac:dyDescent="0.2">
      <c r="A107" s="47"/>
      <c r="B107" s="47"/>
      <c r="C107" s="47"/>
      <c r="D107" s="47"/>
      <c r="E107" s="47"/>
      <c r="F107" s="47"/>
      <c r="G107" s="47"/>
      <c r="H107" s="47"/>
      <c r="I107" s="47"/>
      <c r="J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1:43" x14ac:dyDescent="0.2">
      <c r="A108" s="47"/>
      <c r="B108" s="47"/>
      <c r="C108" s="47"/>
      <c r="D108" s="47"/>
      <c r="E108" s="47"/>
      <c r="F108" s="47"/>
      <c r="G108" s="47"/>
      <c r="H108" s="47"/>
      <c r="I108" s="47"/>
      <c r="J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1:43" x14ac:dyDescent="0.2">
      <c r="A109" s="47"/>
      <c r="B109" s="47"/>
      <c r="C109" s="47"/>
      <c r="D109" s="47"/>
      <c r="E109" s="47"/>
      <c r="F109" s="47"/>
      <c r="G109" s="47"/>
      <c r="H109" s="47"/>
      <c r="I109" s="47"/>
      <c r="J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1:43" x14ac:dyDescent="0.2">
      <c r="A110" s="47"/>
      <c r="B110" s="47"/>
      <c r="C110" s="47"/>
      <c r="D110" s="47"/>
      <c r="E110" s="47"/>
      <c r="F110" s="47"/>
      <c r="G110" s="47"/>
      <c r="H110" s="47"/>
      <c r="I110" s="47"/>
      <c r="J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1:43" x14ac:dyDescent="0.2">
      <c r="A111" s="47"/>
      <c r="B111" s="47"/>
      <c r="C111" s="47"/>
      <c r="D111" s="47"/>
      <c r="E111" s="47"/>
      <c r="F111" s="47"/>
      <c r="G111" s="47"/>
      <c r="H111" s="47"/>
      <c r="I111" s="47"/>
      <c r="J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1:43" x14ac:dyDescent="0.2">
      <c r="A112" s="47"/>
      <c r="B112" s="47"/>
      <c r="C112" s="47"/>
      <c r="D112" s="47"/>
      <c r="E112" s="47"/>
      <c r="F112" s="47"/>
      <c r="G112" s="47"/>
      <c r="H112" s="47"/>
      <c r="I112" s="47"/>
      <c r="J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1:43" x14ac:dyDescent="0.2">
      <c r="A113" s="47"/>
      <c r="B113" s="47"/>
      <c r="C113" s="47"/>
      <c r="I113" s="47"/>
      <c r="J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sheetData>
  <sheetProtection algorithmName="SHA-512" hashValue="JeROCGTkBLVKrlcX3GmY8giahhAJjvfMkVOLZ3HfMRruieDIw13uhf8YyO0UrJ6o+pWQL+Fbv5IXn+e/w2XNWA==" saltValue="j4Fbsdu7UOHSaXZ2LWRXtA==" spinCount="100000" sheet="1" objects="1" scenarios="1"/>
  <mergeCells count="2">
    <mergeCell ref="E21:G21"/>
    <mergeCell ref="E26:G26"/>
  </mergeCells>
  <phoneticPr fontId="40" type="noConversion"/>
  <printOptions horizontalCentered="1"/>
  <pageMargins left="0.35" right="0.15" top="0.5" bottom="0.5" header="0" footer="0.25"/>
  <pageSetup scale="97" pageOrder="overThenDown" orientation="portrait" r:id="rId1"/>
  <headerFooter alignWithMargins="0">
    <oddFooter>&amp;L&amp;8Date of Estimate: &amp;D&amp;C&amp;8File Name: &amp;F</oddFooter>
  </headerFooter>
  <colBreaks count="1" manualBreakCount="1">
    <brk id="10" max="5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tabColor rgb="FFFFFF00"/>
  </sheetPr>
  <dimension ref="A1:U161"/>
  <sheetViews>
    <sheetView topLeftCell="A10" zoomScaleNormal="100" workbookViewId="0">
      <selection activeCell="B101" sqref="B101"/>
    </sheetView>
  </sheetViews>
  <sheetFormatPr defaultColWidth="9.140625" defaultRowHeight="12.75" x14ac:dyDescent="0.2"/>
  <cols>
    <col min="1" max="5" width="8.7109375" style="48" customWidth="1"/>
    <col min="6" max="6" width="8" style="48" customWidth="1"/>
    <col min="7" max="7" width="10.140625" style="48" customWidth="1"/>
    <col min="8" max="8" width="15.85546875" style="48" customWidth="1"/>
    <col min="9" max="9" width="10.28515625" style="48" customWidth="1"/>
    <col min="10" max="10" width="9.7109375" style="48" customWidth="1"/>
    <col min="11" max="13" width="11.7109375" style="48" customWidth="1"/>
    <col min="14" max="21" width="8.7109375" style="48" customWidth="1"/>
    <col min="22" max="16384" width="9.140625" style="48"/>
  </cols>
  <sheetData>
    <row r="1" spans="1:21" ht="11.45" customHeight="1" x14ac:dyDescent="0.2">
      <c r="A1" s="47"/>
      <c r="B1" s="47"/>
      <c r="C1" s="47"/>
      <c r="D1" s="47"/>
      <c r="E1" s="47"/>
      <c r="F1" s="33" t="s">
        <v>524</v>
      </c>
      <c r="G1" s="47"/>
      <c r="H1" s="47"/>
      <c r="I1" s="47"/>
      <c r="K1" s="47"/>
      <c r="L1" s="47"/>
      <c r="M1" s="47"/>
      <c r="N1" s="47"/>
      <c r="O1" s="47"/>
      <c r="P1" s="33" t="s">
        <v>524</v>
      </c>
      <c r="R1" s="47"/>
      <c r="S1" s="47"/>
      <c r="T1" s="47"/>
      <c r="U1" s="47"/>
    </row>
    <row r="2" spans="1:21" ht="11.45" customHeight="1" x14ac:dyDescent="0.2">
      <c r="A2" s="47"/>
      <c r="B2" s="47"/>
      <c r="C2" s="47"/>
      <c r="D2" s="47"/>
      <c r="E2" s="47"/>
      <c r="F2" s="78">
        <f>'Cover Sht'!$A$15</f>
        <v>0</v>
      </c>
      <c r="G2" s="47"/>
      <c r="H2" s="47"/>
      <c r="I2" s="47"/>
      <c r="J2" s="47"/>
      <c r="K2" s="47"/>
      <c r="L2" s="47"/>
      <c r="M2" s="47"/>
      <c r="N2" s="47"/>
      <c r="O2" s="47"/>
      <c r="P2" s="50" t="s">
        <v>196</v>
      </c>
      <c r="R2" s="47"/>
      <c r="S2" s="47"/>
      <c r="T2" s="47"/>
      <c r="U2" s="47"/>
    </row>
    <row r="3" spans="1:21" ht="11.45" customHeight="1" x14ac:dyDescent="0.2">
      <c r="B3" s="81" t="s">
        <v>246</v>
      </c>
      <c r="C3" s="91">
        <f>'Cover Sht'!$E$18</f>
        <v>0</v>
      </c>
      <c r="D3" s="49"/>
      <c r="E3" s="47"/>
      <c r="F3" s="47"/>
      <c r="G3" s="81" t="s">
        <v>247</v>
      </c>
      <c r="H3" s="91">
        <f>'Cover Sht'!$D$22</f>
        <v>0</v>
      </c>
      <c r="J3" s="47"/>
      <c r="P3" s="78">
        <f>'Cover Sht'!$A$15</f>
        <v>0</v>
      </c>
    </row>
    <row r="4" spans="1:21" ht="11.45" customHeight="1" x14ac:dyDescent="0.2">
      <c r="B4" s="81" t="s">
        <v>248</v>
      </c>
      <c r="C4" s="208">
        <f>IF('Cover Sht'!$A$10="POST  DESIGN  SERVICES",'Cover Sht'!$E$21,'Cover Sht'!$E$19)</f>
        <v>0</v>
      </c>
      <c r="D4" s="49"/>
      <c r="E4" s="47"/>
      <c r="F4" s="47"/>
      <c r="G4" s="81" t="s">
        <v>249</v>
      </c>
      <c r="H4" s="91">
        <f>'Cover Sht'!$A$28</f>
        <v>0</v>
      </c>
      <c r="J4" s="47"/>
      <c r="L4" s="51" t="s">
        <v>246</v>
      </c>
      <c r="M4" s="91">
        <f>'Cover Sht'!$E$18</f>
        <v>0</v>
      </c>
      <c r="O4" s="47"/>
      <c r="P4" s="47"/>
      <c r="Q4" s="51" t="s">
        <v>247</v>
      </c>
      <c r="R4" s="91">
        <f>'Cover Sht'!$D$22</f>
        <v>0</v>
      </c>
    </row>
    <row r="5" spans="1:21" ht="11.45" customHeight="1" x14ac:dyDescent="0.2">
      <c r="B5" s="61"/>
      <c r="C5" s="61"/>
      <c r="D5" s="61"/>
      <c r="E5" s="61"/>
      <c r="F5" s="61"/>
      <c r="G5" s="47"/>
      <c r="H5" s="61"/>
      <c r="I5" s="61"/>
      <c r="J5" s="47"/>
      <c r="K5" s="47"/>
      <c r="L5" s="51" t="s">
        <v>248</v>
      </c>
      <c r="M5" s="208">
        <f>IF('Cover Sht'!$A$10="POST  DESIGN  SERVICES",'Cover Sht'!$E$21,'Cover Sht'!$E$19)</f>
        <v>0</v>
      </c>
      <c r="O5" s="47"/>
      <c r="P5" s="47"/>
      <c r="Q5" s="51" t="s">
        <v>249</v>
      </c>
      <c r="R5" s="91">
        <f>'Cover Sht'!$A$28</f>
        <v>0</v>
      </c>
      <c r="U5" s="47"/>
    </row>
    <row r="6" spans="1:21" ht="11.45" customHeight="1" x14ac:dyDescent="0.2">
      <c r="A6" s="58"/>
      <c r="I6" s="60"/>
      <c r="J6" s="47"/>
      <c r="K6" s="47"/>
      <c r="L6" s="51"/>
      <c r="M6" s="91"/>
      <c r="O6" s="47"/>
      <c r="P6" s="47"/>
      <c r="Q6" s="47"/>
      <c r="R6" s="51"/>
      <c r="S6" s="91"/>
      <c r="U6" s="47"/>
    </row>
    <row r="7" spans="1:21" ht="11.45" customHeight="1" x14ac:dyDescent="0.2">
      <c r="B7" s="59" t="s">
        <v>192</v>
      </c>
      <c r="C7" s="59"/>
      <c r="D7" s="59"/>
      <c r="E7" s="41" t="s">
        <v>238</v>
      </c>
      <c r="F7" s="41"/>
      <c r="G7" s="41" t="s">
        <v>239</v>
      </c>
      <c r="H7" s="41" t="s">
        <v>166</v>
      </c>
      <c r="I7" s="61"/>
      <c r="J7" s="47"/>
      <c r="K7" s="47"/>
      <c r="L7" s="47"/>
      <c r="N7" s="42" t="s">
        <v>478</v>
      </c>
      <c r="O7" s="42" t="s">
        <v>45</v>
      </c>
      <c r="P7" s="38" t="s">
        <v>50</v>
      </c>
      <c r="Q7" s="43" t="s">
        <v>478</v>
      </c>
      <c r="R7" s="38" t="s">
        <v>63</v>
      </c>
      <c r="S7" s="38" t="s">
        <v>478</v>
      </c>
      <c r="T7" s="38" t="s">
        <v>134</v>
      </c>
      <c r="U7" s="38" t="s">
        <v>46</v>
      </c>
    </row>
    <row r="8" spans="1:21" ht="11.45" customHeight="1" x14ac:dyDescent="0.2">
      <c r="B8" s="59" t="s">
        <v>245</v>
      </c>
      <c r="C8" s="59" t="s">
        <v>245</v>
      </c>
      <c r="D8" s="59" t="s">
        <v>245</v>
      </c>
      <c r="E8" s="59" t="s">
        <v>245</v>
      </c>
      <c r="G8" s="59" t="s">
        <v>245</v>
      </c>
      <c r="H8" s="59" t="s">
        <v>245</v>
      </c>
      <c r="I8" s="59" t="s">
        <v>245</v>
      </c>
      <c r="J8" s="47"/>
      <c r="K8" s="47"/>
      <c r="L8" s="47"/>
      <c r="M8" s="47"/>
      <c r="N8" s="44" t="s">
        <v>45</v>
      </c>
      <c r="O8" s="44" t="s">
        <v>49</v>
      </c>
      <c r="P8" s="39" t="s">
        <v>876</v>
      </c>
      <c r="Q8" s="46" t="s">
        <v>63</v>
      </c>
      <c r="R8" s="39"/>
      <c r="S8" s="39" t="s">
        <v>134</v>
      </c>
      <c r="T8" s="39"/>
      <c r="U8" s="39" t="s">
        <v>51</v>
      </c>
    </row>
    <row r="9" spans="1:21" ht="11.45" customHeight="1" x14ac:dyDescent="0.2">
      <c r="A9" s="58"/>
      <c r="B9" s="59" t="s">
        <v>359</v>
      </c>
      <c r="C9" s="61"/>
      <c r="D9" s="61"/>
      <c r="E9" s="592">
        <f>N59</f>
        <v>0</v>
      </c>
      <c r="F9" s="137"/>
      <c r="G9" s="237">
        <f>+'Fee Summary'!G11</f>
        <v>0</v>
      </c>
      <c r="H9" s="62">
        <f t="shared" ref="H9:H15" si="0">CEILING(E9*G9,0.01)</f>
        <v>0</v>
      </c>
      <c r="I9" s="61"/>
      <c r="J9" s="47"/>
      <c r="K9" s="15" t="s">
        <v>261</v>
      </c>
      <c r="L9" s="54"/>
      <c r="M9" s="54"/>
      <c r="N9" s="44" t="s">
        <v>49</v>
      </c>
      <c r="O9" s="44"/>
      <c r="P9" s="45"/>
      <c r="Q9" s="46"/>
      <c r="R9" s="39" t="s">
        <v>245</v>
      </c>
      <c r="S9" s="39"/>
      <c r="T9" s="39" t="s">
        <v>245</v>
      </c>
      <c r="U9" s="39"/>
    </row>
    <row r="10" spans="1:21" ht="11.45" customHeight="1" x14ac:dyDescent="0.2">
      <c r="A10" s="58"/>
      <c r="B10" s="59" t="s">
        <v>256</v>
      </c>
      <c r="C10" s="61"/>
      <c r="D10" s="61"/>
      <c r="E10" s="592">
        <f>O59</f>
        <v>0</v>
      </c>
      <c r="F10" s="137"/>
      <c r="G10" s="237">
        <f>+'Fee Summary'!G12</f>
        <v>0</v>
      </c>
      <c r="H10" s="62">
        <f t="shared" si="0"/>
        <v>0</v>
      </c>
      <c r="I10" s="61"/>
      <c r="J10" s="47"/>
      <c r="K10" s="55" t="s">
        <v>148</v>
      </c>
      <c r="L10" s="54"/>
      <c r="M10" s="54"/>
      <c r="N10" s="252"/>
      <c r="O10" s="252"/>
      <c r="P10" s="252"/>
      <c r="Q10" s="252"/>
      <c r="R10" s="252"/>
      <c r="S10" s="252"/>
      <c r="T10" s="252"/>
      <c r="U10" s="253">
        <f>SUM(N10:T10)</f>
        <v>0</v>
      </c>
    </row>
    <row r="11" spans="1:21" ht="11.45" customHeight="1" x14ac:dyDescent="0.2">
      <c r="A11" s="65" t="s">
        <v>152</v>
      </c>
      <c r="B11" s="59" t="s">
        <v>104</v>
      </c>
      <c r="C11" s="61"/>
      <c r="D11" s="61"/>
      <c r="E11" s="592">
        <f>P59</f>
        <v>0</v>
      </c>
      <c r="F11" s="137"/>
      <c r="G11" s="237">
        <f>+'Fee Summary'!G13</f>
        <v>0</v>
      </c>
      <c r="H11" s="62">
        <f t="shared" si="0"/>
        <v>0</v>
      </c>
      <c r="I11" s="61"/>
      <c r="J11" s="47"/>
      <c r="K11" s="55" t="s">
        <v>273</v>
      </c>
      <c r="L11" s="54"/>
      <c r="M11" s="54"/>
      <c r="N11" s="252"/>
      <c r="O11" s="252"/>
      <c r="P11" s="252"/>
      <c r="Q11" s="252"/>
      <c r="R11" s="252"/>
      <c r="S11" s="252"/>
      <c r="T11" s="252"/>
      <c r="U11" s="253">
        <f t="shared" ref="U11:U17" si="1">SUM(N11:T11)</f>
        <v>0</v>
      </c>
    </row>
    <row r="12" spans="1:21" ht="11.45" customHeight="1" x14ac:dyDescent="0.2">
      <c r="A12" s="58"/>
      <c r="B12" s="59" t="s">
        <v>356</v>
      </c>
      <c r="C12" s="61"/>
      <c r="D12" s="61"/>
      <c r="E12" s="592">
        <f>Q59</f>
        <v>0</v>
      </c>
      <c r="F12" s="137"/>
      <c r="G12" s="237">
        <f>+'Fee Summary'!G14</f>
        <v>0</v>
      </c>
      <c r="H12" s="62">
        <f t="shared" si="0"/>
        <v>0</v>
      </c>
      <c r="I12" s="61"/>
      <c r="J12" s="47"/>
      <c r="K12" s="55" t="s">
        <v>1274</v>
      </c>
      <c r="L12" s="54"/>
      <c r="M12" s="54"/>
      <c r="N12" s="252"/>
      <c r="O12" s="252"/>
      <c r="P12" s="252"/>
      <c r="Q12" s="252"/>
      <c r="R12" s="252"/>
      <c r="S12" s="252"/>
      <c r="T12" s="252"/>
      <c r="U12" s="253">
        <f t="shared" si="1"/>
        <v>0</v>
      </c>
    </row>
    <row r="13" spans="1:21" ht="11.45" customHeight="1" x14ac:dyDescent="0.2">
      <c r="A13" s="65"/>
      <c r="B13" s="59" t="s">
        <v>63</v>
      </c>
      <c r="C13" s="47"/>
      <c r="D13" s="54"/>
      <c r="E13" s="592">
        <f>R59</f>
        <v>0</v>
      </c>
      <c r="F13" s="137"/>
      <c r="G13" s="237">
        <f>+'Fee Summary'!G15</f>
        <v>0</v>
      </c>
      <c r="H13" s="62">
        <f t="shared" si="0"/>
        <v>0</v>
      </c>
      <c r="I13" s="61"/>
      <c r="J13" s="47"/>
      <c r="K13" s="55" t="s">
        <v>1275</v>
      </c>
      <c r="N13" s="252"/>
      <c r="O13" s="252"/>
      <c r="P13" s="252"/>
      <c r="Q13" s="252"/>
      <c r="R13" s="252"/>
      <c r="S13" s="252"/>
      <c r="T13" s="252"/>
      <c r="U13" s="253">
        <f t="shared" si="1"/>
        <v>0</v>
      </c>
    </row>
    <row r="14" spans="1:21" ht="11.45" customHeight="1" x14ac:dyDescent="0.2">
      <c r="A14" s="65" t="s">
        <v>152</v>
      </c>
      <c r="B14" s="59" t="s">
        <v>360</v>
      </c>
      <c r="C14" s="47"/>
      <c r="D14" s="54"/>
      <c r="E14" s="592">
        <f>S59</f>
        <v>0</v>
      </c>
      <c r="F14" s="137"/>
      <c r="G14" s="237">
        <f>+'Fee Summary'!G17</f>
        <v>0</v>
      </c>
      <c r="H14" s="62">
        <f t="shared" si="0"/>
        <v>0</v>
      </c>
      <c r="I14" s="61"/>
      <c r="J14" s="47"/>
      <c r="K14" s="55" t="s">
        <v>149</v>
      </c>
      <c r="L14" s="54"/>
      <c r="M14" s="54"/>
      <c r="N14" s="252"/>
      <c r="O14" s="252"/>
      <c r="P14" s="252"/>
      <c r="Q14" s="252"/>
      <c r="R14" s="252"/>
      <c r="S14" s="252"/>
      <c r="T14" s="252"/>
      <c r="U14" s="253">
        <f t="shared" si="1"/>
        <v>0</v>
      </c>
    </row>
    <row r="15" spans="1:21" ht="11.45" customHeight="1" thickBot="1" x14ac:dyDescent="0.25">
      <c r="A15" s="65" t="s">
        <v>152</v>
      </c>
      <c r="B15" s="59" t="s">
        <v>134</v>
      </c>
      <c r="C15" s="61"/>
      <c r="D15" s="54"/>
      <c r="E15" s="592">
        <f>T59</f>
        <v>0</v>
      </c>
      <c r="F15" s="614"/>
      <c r="G15" s="237">
        <f>+'Fee Summary'!G18</f>
        <v>0</v>
      </c>
      <c r="H15" s="62">
        <f t="shared" si="0"/>
        <v>0</v>
      </c>
      <c r="I15" s="61"/>
      <c r="J15" s="47"/>
      <c r="K15" s="55" t="s">
        <v>1277</v>
      </c>
      <c r="L15" s="54"/>
      <c r="M15" s="54"/>
      <c r="N15" s="252"/>
      <c r="O15" s="252"/>
      <c r="P15" s="252"/>
      <c r="Q15" s="252"/>
      <c r="R15" s="252"/>
      <c r="S15" s="252"/>
      <c r="T15" s="252"/>
      <c r="U15" s="253">
        <f>SUM(N15:T15)</f>
        <v>0</v>
      </c>
    </row>
    <row r="16" spans="1:21" ht="13.7" customHeight="1" x14ac:dyDescent="0.2">
      <c r="A16" s="58"/>
      <c r="E16" s="611">
        <f>CEILING(SUM(E9:E15),0.5)</f>
        <v>0</v>
      </c>
      <c r="F16" s="622"/>
      <c r="G16" s="164"/>
      <c r="H16" s="165">
        <f>SUM(H9:H15)</f>
        <v>0</v>
      </c>
      <c r="I16" s="61"/>
      <c r="J16" s="47"/>
      <c r="K16" s="55" t="s">
        <v>1276</v>
      </c>
      <c r="L16" s="54"/>
      <c r="M16" s="54"/>
      <c r="N16" s="252"/>
      <c r="O16" s="252"/>
      <c r="P16" s="252"/>
      <c r="Q16" s="252"/>
      <c r="R16" s="252"/>
      <c r="S16" s="252"/>
      <c r="T16" s="252"/>
      <c r="U16" s="253">
        <f t="shared" si="1"/>
        <v>0</v>
      </c>
    </row>
    <row r="17" spans="1:21" ht="12.75" customHeight="1" x14ac:dyDescent="0.2">
      <c r="E17" s="137"/>
      <c r="F17" s="137"/>
      <c r="G17" s="137"/>
      <c r="I17" s="61"/>
      <c r="J17" s="47"/>
      <c r="K17" s="55" t="s">
        <v>150</v>
      </c>
      <c r="L17" s="54"/>
      <c r="M17" s="54"/>
      <c r="N17" s="252"/>
      <c r="O17" s="252"/>
      <c r="P17" s="252"/>
      <c r="Q17" s="252"/>
      <c r="R17" s="252"/>
      <c r="S17" s="252"/>
      <c r="T17" s="252"/>
      <c r="U17" s="253">
        <f t="shared" si="1"/>
        <v>0</v>
      </c>
    </row>
    <row r="18" spans="1:21" ht="11.45" customHeight="1" x14ac:dyDescent="0.2">
      <c r="A18" s="58"/>
      <c r="B18" s="58"/>
      <c r="C18" s="58"/>
      <c r="D18" s="65" t="s">
        <v>245</v>
      </c>
      <c r="E18" s="60" t="s">
        <v>210</v>
      </c>
      <c r="F18" s="137"/>
      <c r="G18" s="201">
        <f>'Fee Summary'!$Y$25</f>
        <v>0</v>
      </c>
      <c r="H18" s="66">
        <f>CEILING(H16*G18,0.01)</f>
        <v>0</v>
      </c>
      <c r="I18" s="61"/>
      <c r="J18" s="47"/>
      <c r="K18" s="55" t="s">
        <v>245</v>
      </c>
      <c r="L18" s="54"/>
      <c r="M18" s="54"/>
      <c r="N18" s="272"/>
      <c r="O18" s="272"/>
      <c r="P18" s="272"/>
      <c r="Q18" s="272"/>
      <c r="R18" s="272"/>
      <c r="S18" s="272"/>
      <c r="T18" s="272"/>
      <c r="U18" s="270">
        <f>+SUM(U10:U17)</f>
        <v>0</v>
      </c>
    </row>
    <row r="19" spans="1:21" ht="11.45" customHeight="1" x14ac:dyDescent="0.2">
      <c r="A19" s="58"/>
      <c r="B19" s="58"/>
      <c r="C19" s="58"/>
      <c r="D19" s="65" t="s">
        <v>152</v>
      </c>
      <c r="E19" s="67" t="s">
        <v>195</v>
      </c>
      <c r="F19" s="68"/>
      <c r="G19" s="621"/>
      <c r="H19" s="69">
        <f>+H33</f>
        <v>0</v>
      </c>
      <c r="I19" s="61"/>
      <c r="J19" s="47"/>
      <c r="K19" s="49" t="s">
        <v>552</v>
      </c>
      <c r="L19" s="92"/>
      <c r="M19" s="92"/>
      <c r="N19" s="254"/>
      <c r="O19" s="254"/>
      <c r="P19" s="254"/>
      <c r="Q19" s="254"/>
      <c r="R19" s="254"/>
      <c r="S19" s="254"/>
      <c r="T19" s="254"/>
      <c r="U19" s="273" t="s">
        <v>245</v>
      </c>
    </row>
    <row r="20" spans="1:21" ht="11.45" customHeight="1" x14ac:dyDescent="0.2">
      <c r="A20" s="58"/>
      <c r="B20" s="58"/>
      <c r="C20" s="58"/>
      <c r="D20" s="58"/>
      <c r="E20" s="835" t="s">
        <v>57</v>
      </c>
      <c r="F20" s="835"/>
      <c r="G20" s="835"/>
      <c r="H20" s="70">
        <f>SUM(H16:H19)</f>
        <v>0</v>
      </c>
      <c r="K20" s="55" t="s">
        <v>479</v>
      </c>
      <c r="L20" s="92"/>
      <c r="M20" s="92"/>
      <c r="N20" s="252"/>
      <c r="O20" s="252"/>
      <c r="P20" s="252"/>
      <c r="Q20" s="252"/>
      <c r="R20" s="252"/>
      <c r="S20" s="252"/>
      <c r="T20" s="252"/>
      <c r="U20" s="253">
        <f>SUM(N20:T20)</f>
        <v>0</v>
      </c>
    </row>
    <row r="21" spans="1:21" ht="11.45" customHeight="1" x14ac:dyDescent="0.2">
      <c r="A21" s="58"/>
      <c r="B21" s="60" t="s">
        <v>245</v>
      </c>
      <c r="C21" s="60"/>
      <c r="D21" s="58"/>
      <c r="E21" s="60" t="s">
        <v>245</v>
      </c>
      <c r="F21" s="58"/>
      <c r="G21" s="58"/>
      <c r="H21" s="60" t="s">
        <v>245</v>
      </c>
      <c r="I21" s="61"/>
      <c r="J21" s="47"/>
      <c r="K21" s="55" t="s">
        <v>480</v>
      </c>
      <c r="L21" s="92"/>
      <c r="M21" s="92"/>
      <c r="N21" s="252"/>
      <c r="O21" s="252"/>
      <c r="P21" s="252"/>
      <c r="Q21" s="252"/>
      <c r="R21" s="252"/>
      <c r="S21" s="252"/>
      <c r="T21" s="252"/>
      <c r="U21" s="253">
        <f>SUM(N21:T21)</f>
        <v>0</v>
      </c>
    </row>
    <row r="22" spans="1:21" ht="11.45" customHeight="1" thickBot="1" x14ac:dyDescent="0.25">
      <c r="A22" s="58"/>
      <c r="B22" s="58"/>
      <c r="C22" s="58"/>
      <c r="D22" s="58"/>
      <c r="E22" s="60" t="s">
        <v>194</v>
      </c>
      <c r="F22" s="58"/>
      <c r="G22" s="202">
        <f>+'Fee Summary'!Z25</f>
        <v>0.13</v>
      </c>
      <c r="H22" s="71">
        <f>CEILING((H16+H19)*G22,0.01)</f>
        <v>0</v>
      </c>
      <c r="I22" s="61"/>
      <c r="J22" s="47"/>
      <c r="K22" s="55" t="s">
        <v>1155</v>
      </c>
      <c r="L22" s="92"/>
      <c r="M22" s="92"/>
      <c r="N22" s="252"/>
      <c r="O22" s="252"/>
      <c r="P22" s="252"/>
      <c r="Q22" s="252"/>
      <c r="R22" s="252"/>
      <c r="S22" s="252"/>
      <c r="T22" s="252"/>
      <c r="U22" s="253">
        <f>SUM(N22:T22)</f>
        <v>0</v>
      </c>
    </row>
    <row r="23" spans="1:21" ht="11.45" customHeight="1" thickTop="1" x14ac:dyDescent="0.2">
      <c r="A23" s="58"/>
      <c r="B23" s="58"/>
      <c r="C23" s="58"/>
      <c r="D23" s="58"/>
      <c r="E23" s="58"/>
      <c r="F23" s="58"/>
      <c r="G23" s="58"/>
      <c r="H23" s="72">
        <f>SUM(H20:H22)</f>
        <v>0</v>
      </c>
      <c r="I23" s="61"/>
      <c r="J23" s="47"/>
      <c r="K23" s="60"/>
      <c r="L23" s="92"/>
      <c r="M23" s="92"/>
      <c r="N23" s="254"/>
      <c r="O23" s="254"/>
      <c r="P23" s="254"/>
      <c r="Q23" s="254"/>
      <c r="R23" s="254"/>
      <c r="S23" s="254"/>
      <c r="T23" s="254"/>
      <c r="U23" s="270">
        <f>+SUM(U20:U22)</f>
        <v>0</v>
      </c>
    </row>
    <row r="24" spans="1:21" ht="11.45" customHeight="1" x14ac:dyDescent="0.2">
      <c r="A24" s="58"/>
      <c r="B24" s="58"/>
      <c r="C24" s="58"/>
      <c r="D24" s="65" t="s">
        <v>182</v>
      </c>
      <c r="E24" s="67" t="s">
        <v>211</v>
      </c>
      <c r="F24" s="68"/>
      <c r="G24" s="201">
        <f>'Fee Summary'!AA25</f>
        <v>0</v>
      </c>
      <c r="H24" s="69">
        <f>CEILING(H16*G24,0.01)</f>
        <v>0</v>
      </c>
      <c r="I24" s="61"/>
      <c r="J24" s="47"/>
      <c r="K24" s="49" t="s">
        <v>556</v>
      </c>
      <c r="L24" s="92"/>
      <c r="M24" s="92"/>
      <c r="N24" s="254"/>
      <c r="O24" s="254"/>
      <c r="P24" s="254"/>
      <c r="Q24" s="254"/>
      <c r="R24" s="254"/>
      <c r="S24" s="254"/>
      <c r="T24" s="254"/>
      <c r="U24" s="273" t="s">
        <v>245</v>
      </c>
    </row>
    <row r="25" spans="1:21" ht="11.45" customHeight="1" x14ac:dyDescent="0.2">
      <c r="A25" s="58"/>
      <c r="B25" s="58"/>
      <c r="C25" s="58"/>
      <c r="D25" s="58"/>
      <c r="E25" s="834" t="s">
        <v>1216</v>
      </c>
      <c r="F25" s="834"/>
      <c r="G25" s="834"/>
      <c r="H25" s="73">
        <f>SUM(H23:H24)</f>
        <v>0</v>
      </c>
      <c r="I25" s="61"/>
      <c r="J25" s="47"/>
      <c r="K25" s="55" t="s">
        <v>557</v>
      </c>
      <c r="L25" s="92"/>
      <c r="M25" s="92"/>
      <c r="N25" s="254"/>
      <c r="O25" s="254"/>
      <c r="P25" s="254"/>
      <c r="Q25" s="254"/>
      <c r="R25" s="254"/>
      <c r="S25" s="254"/>
      <c r="T25" s="254"/>
      <c r="U25" s="273"/>
    </row>
    <row r="26" spans="1:21" ht="11.45" customHeight="1" x14ac:dyDescent="0.2">
      <c r="A26" s="58"/>
      <c r="B26" s="58"/>
      <c r="C26" s="58"/>
      <c r="D26" s="60"/>
      <c r="E26" s="60"/>
      <c r="F26" s="60"/>
      <c r="G26" s="60"/>
      <c r="H26" s="60"/>
      <c r="J26" s="47"/>
      <c r="K26" s="55" t="s">
        <v>558</v>
      </c>
      <c r="L26" s="92"/>
      <c r="M26" s="92"/>
      <c r="N26" s="252"/>
      <c r="O26" s="252"/>
      <c r="P26" s="252"/>
      <c r="Q26" s="252"/>
      <c r="R26" s="252"/>
      <c r="S26" s="252"/>
      <c r="T26" s="252"/>
      <c r="U26" s="253">
        <f>SUM(N26:T26)</f>
        <v>0</v>
      </c>
    </row>
    <row r="27" spans="1:21" ht="11.45" customHeight="1" x14ac:dyDescent="0.2">
      <c r="A27" s="60"/>
      <c r="B27" s="19" t="s">
        <v>537</v>
      </c>
      <c r="J27" s="47"/>
      <c r="K27" s="55" t="s">
        <v>559</v>
      </c>
      <c r="L27" s="92"/>
      <c r="M27" s="92"/>
      <c r="N27" s="254"/>
      <c r="O27" s="254"/>
      <c r="P27" s="254"/>
      <c r="Q27" s="254"/>
      <c r="R27" s="254"/>
      <c r="S27" s="254"/>
      <c r="T27" s="254"/>
      <c r="U27" s="587"/>
    </row>
    <row r="28" spans="1:21" ht="11.45" customHeight="1" x14ac:dyDescent="0.2">
      <c r="A28" s="74"/>
      <c r="B28" s="59" t="s">
        <v>192</v>
      </c>
      <c r="C28" s="59"/>
      <c r="D28" s="59"/>
      <c r="E28" s="41" t="s">
        <v>538</v>
      </c>
      <c r="F28" s="41"/>
      <c r="G28" s="41" t="s">
        <v>539</v>
      </c>
      <c r="H28" s="41" t="s">
        <v>540</v>
      </c>
      <c r="J28" s="47"/>
      <c r="K28" s="55" t="s">
        <v>558</v>
      </c>
      <c r="N28" s="252"/>
      <c r="O28" s="252"/>
      <c r="P28" s="252"/>
      <c r="Q28" s="252"/>
      <c r="R28" s="252"/>
      <c r="S28" s="252"/>
      <c r="T28" s="252"/>
      <c r="U28" s="253">
        <f>SUM(N28:T28)</f>
        <v>0</v>
      </c>
    </row>
    <row r="29" spans="1:21" ht="11.45" customHeight="1" x14ac:dyDescent="0.2">
      <c r="A29" s="60"/>
      <c r="B29" s="59"/>
      <c r="C29" s="59"/>
      <c r="D29" s="59"/>
      <c r="E29" s="41"/>
      <c r="F29" s="41"/>
      <c r="G29" s="41"/>
      <c r="H29" s="41"/>
      <c r="J29" s="47"/>
      <c r="K29" s="55" t="s">
        <v>560</v>
      </c>
      <c r="N29" s="623"/>
      <c r="O29" s="623"/>
      <c r="P29" s="623"/>
      <c r="Q29" s="623"/>
      <c r="R29" s="623"/>
      <c r="S29" s="623"/>
      <c r="T29" s="623"/>
      <c r="U29" s="623"/>
    </row>
    <row r="30" spans="1:21" ht="11.45" customHeight="1" x14ac:dyDescent="0.2">
      <c r="A30" s="60"/>
      <c r="B30" s="59" t="s">
        <v>104</v>
      </c>
      <c r="C30" s="61"/>
      <c r="D30" s="61"/>
      <c r="E30" s="600"/>
      <c r="F30" s="322">
        <f>+IF(E11=0, ,E30/E11)</f>
        <v>0</v>
      </c>
      <c r="G30" s="198">
        <f>+'Fee Summary'!$P$11</f>
        <v>0</v>
      </c>
      <c r="H30" s="62">
        <f>+E30*G30</f>
        <v>0</v>
      </c>
      <c r="I30" s="58"/>
      <c r="J30" s="58"/>
      <c r="K30" s="55" t="s">
        <v>558</v>
      </c>
      <c r="N30" s="252"/>
      <c r="O30" s="252"/>
      <c r="P30" s="252"/>
      <c r="Q30" s="252"/>
      <c r="R30" s="252"/>
      <c r="S30" s="252"/>
      <c r="T30" s="252"/>
      <c r="U30" s="253">
        <f>SUM(N30:T30)</f>
        <v>0</v>
      </c>
    </row>
    <row r="31" spans="1:21" ht="11.45" customHeight="1" x14ac:dyDescent="0.2">
      <c r="A31" s="58"/>
      <c r="B31" s="59" t="s">
        <v>360</v>
      </c>
      <c r="C31" s="47"/>
      <c r="D31" s="54"/>
      <c r="E31" s="600"/>
      <c r="F31" s="322">
        <f>+IF(E14=0, ,E31/E14)</f>
        <v>0</v>
      </c>
      <c r="G31" s="198">
        <f>+'Fee Summary'!$P$12</f>
        <v>0</v>
      </c>
      <c r="H31" s="62">
        <f>+E31*G31</f>
        <v>0</v>
      </c>
      <c r="I31" s="58"/>
      <c r="J31" s="58"/>
      <c r="K31" s="55" t="s">
        <v>1027</v>
      </c>
      <c r="N31" s="623"/>
      <c r="O31" s="623"/>
      <c r="P31" s="623"/>
      <c r="Q31" s="623"/>
      <c r="R31" s="623"/>
      <c r="S31" s="623"/>
      <c r="T31" s="623"/>
      <c r="U31" s="623"/>
    </row>
    <row r="32" spans="1:21" ht="11.45" customHeight="1" x14ac:dyDescent="0.2">
      <c r="A32" s="74"/>
      <c r="B32" s="59" t="s">
        <v>134</v>
      </c>
      <c r="C32" s="61"/>
      <c r="D32" s="54"/>
      <c r="E32" s="600"/>
      <c r="F32" s="322">
        <f>+IF(E15=0, ,E32/E15)</f>
        <v>0</v>
      </c>
      <c r="G32" s="198">
        <f>+'Fee Summary'!$P$13</f>
        <v>0</v>
      </c>
      <c r="H32" s="62">
        <f>+E32*G32</f>
        <v>0</v>
      </c>
      <c r="I32" s="58"/>
      <c r="J32" s="58"/>
      <c r="K32" s="55" t="s">
        <v>558</v>
      </c>
      <c r="N32" s="252"/>
      <c r="O32" s="252"/>
      <c r="P32" s="252"/>
      <c r="Q32" s="252"/>
      <c r="R32" s="252"/>
      <c r="S32" s="252"/>
      <c r="T32" s="252"/>
      <c r="U32" s="253">
        <f>SUM(N32:T32)</f>
        <v>0</v>
      </c>
    </row>
    <row r="33" spans="1:21" ht="11.45" customHeight="1" x14ac:dyDescent="0.2">
      <c r="A33" s="58"/>
      <c r="B33" s="55"/>
      <c r="D33" s="61" t="s">
        <v>46</v>
      </c>
      <c r="E33" s="601">
        <f>+SUM(E30:E32)</f>
        <v>0</v>
      </c>
      <c r="F33" s="323"/>
      <c r="G33" s="323"/>
      <c r="H33" s="167">
        <f>+SUM(H30:H32)</f>
        <v>0</v>
      </c>
      <c r="I33" s="58"/>
      <c r="J33" s="58"/>
      <c r="K33" s="55" t="s">
        <v>1029</v>
      </c>
      <c r="N33" s="623"/>
      <c r="O33" s="623"/>
      <c r="P33" s="623"/>
      <c r="Q33" s="623"/>
      <c r="R33" s="623"/>
      <c r="S33" s="623"/>
      <c r="T33" s="623"/>
      <c r="U33" s="623"/>
    </row>
    <row r="34" spans="1:21" ht="11.45" customHeight="1" x14ac:dyDescent="0.2">
      <c r="A34" s="75"/>
      <c r="B34" s="60"/>
      <c r="D34" s="140"/>
      <c r="E34" s="141"/>
      <c r="F34" s="58"/>
      <c r="G34" s="58"/>
      <c r="H34" s="58"/>
      <c r="I34" s="58"/>
      <c r="J34" s="58"/>
      <c r="K34" s="55" t="s">
        <v>558</v>
      </c>
      <c r="N34" s="252"/>
      <c r="O34" s="252"/>
      <c r="P34" s="252"/>
      <c r="Q34" s="252"/>
      <c r="R34" s="252"/>
      <c r="S34" s="252"/>
      <c r="T34" s="252"/>
      <c r="U34" s="253">
        <f>SUM(N34:T34)</f>
        <v>0</v>
      </c>
    </row>
    <row r="35" spans="1:21" ht="11.45" customHeight="1" x14ac:dyDescent="0.2">
      <c r="B35" s="60"/>
      <c r="E35" s="58"/>
      <c r="F35" s="58"/>
      <c r="G35" s="58"/>
      <c r="H35" s="58"/>
      <c r="I35" s="58"/>
      <c r="J35" s="58"/>
      <c r="K35" s="55" t="s">
        <v>1026</v>
      </c>
      <c r="L35" s="54"/>
      <c r="M35" s="54"/>
      <c r="N35" s="254"/>
      <c r="O35" s="254"/>
      <c r="P35" s="254"/>
      <c r="Q35" s="254"/>
      <c r="R35" s="254"/>
      <c r="S35" s="254"/>
      <c r="T35" s="254"/>
      <c r="U35" s="254"/>
    </row>
    <row r="36" spans="1:21" ht="11.45" customHeight="1" x14ac:dyDescent="0.2">
      <c r="B36" s="60"/>
      <c r="I36" s="58"/>
      <c r="J36" s="58"/>
      <c r="K36" s="55" t="s">
        <v>558</v>
      </c>
      <c r="L36" s="54"/>
      <c r="M36" s="54"/>
      <c r="N36" s="252"/>
      <c r="O36" s="252"/>
      <c r="P36" s="252"/>
      <c r="Q36" s="252"/>
      <c r="R36" s="252"/>
      <c r="S36" s="252"/>
      <c r="T36" s="252"/>
      <c r="U36" s="253">
        <f>SUM(N36:T36)</f>
        <v>0</v>
      </c>
    </row>
    <row r="37" spans="1:21" ht="11.45" customHeight="1" x14ac:dyDescent="0.2">
      <c r="D37" s="47"/>
      <c r="E37" s="47"/>
      <c r="F37" s="47"/>
      <c r="G37" s="47"/>
      <c r="H37" s="47"/>
      <c r="I37" s="58"/>
      <c r="J37" s="58"/>
      <c r="K37" s="55" t="s">
        <v>1028</v>
      </c>
      <c r="L37" s="54"/>
      <c r="M37" s="54"/>
      <c r="N37" s="254"/>
      <c r="O37" s="254"/>
      <c r="P37" s="254"/>
      <c r="Q37" s="254"/>
      <c r="R37" s="254"/>
      <c r="S37" s="254"/>
      <c r="T37" s="254"/>
      <c r="U37" s="254"/>
    </row>
    <row r="38" spans="1:21" ht="11.45" customHeight="1" x14ac:dyDescent="0.2">
      <c r="A38" s="47"/>
      <c r="B38" s="47"/>
      <c r="C38" s="47"/>
      <c r="D38" s="47"/>
      <c r="E38" s="47"/>
      <c r="F38" s="47"/>
      <c r="G38" s="47"/>
      <c r="H38" s="47"/>
      <c r="I38" s="58"/>
      <c r="J38" s="58"/>
      <c r="K38" s="55" t="s">
        <v>558</v>
      </c>
      <c r="L38" s="54"/>
      <c r="M38" s="54"/>
      <c r="N38" s="252"/>
      <c r="O38" s="252"/>
      <c r="P38" s="252"/>
      <c r="Q38" s="252"/>
      <c r="R38" s="252"/>
      <c r="S38" s="252"/>
      <c r="T38" s="252"/>
      <c r="U38" s="253">
        <f>SUM(N38:T38)</f>
        <v>0</v>
      </c>
    </row>
    <row r="39" spans="1:21" ht="11.45" customHeight="1" x14ac:dyDescent="0.2">
      <c r="A39" s="47"/>
      <c r="B39" s="47"/>
      <c r="C39" s="47"/>
      <c r="D39" s="47"/>
      <c r="E39" s="47"/>
      <c r="F39" s="47"/>
      <c r="G39" s="47"/>
      <c r="H39" s="47"/>
      <c r="K39" s="55" t="s">
        <v>1030</v>
      </c>
      <c r="L39" s="54"/>
      <c r="M39" s="54"/>
      <c r="N39" s="254"/>
      <c r="O39" s="254"/>
      <c r="P39" s="254"/>
      <c r="Q39" s="254"/>
      <c r="R39" s="254"/>
      <c r="S39" s="254"/>
      <c r="T39" s="254"/>
      <c r="U39" s="254"/>
    </row>
    <row r="40" spans="1:21" ht="11.45" customHeight="1" x14ac:dyDescent="0.2">
      <c r="A40" s="47"/>
      <c r="B40" s="47"/>
      <c r="C40" s="47"/>
      <c r="D40" s="47"/>
      <c r="E40" s="47"/>
      <c r="F40" s="47"/>
      <c r="G40" s="47"/>
      <c r="H40" s="47"/>
      <c r="K40" s="55" t="s">
        <v>558</v>
      </c>
      <c r="L40" s="54"/>
      <c r="M40" s="54"/>
      <c r="N40" s="252"/>
      <c r="O40" s="252"/>
      <c r="P40" s="252"/>
      <c r="Q40" s="252"/>
      <c r="R40" s="252"/>
      <c r="S40" s="252"/>
      <c r="T40" s="252"/>
      <c r="U40" s="253">
        <f>SUM(N40:T40)</f>
        <v>0</v>
      </c>
    </row>
    <row r="41" spans="1:21" ht="11.45" customHeight="1" x14ac:dyDescent="0.2">
      <c r="A41" s="47"/>
      <c r="B41" s="47"/>
      <c r="C41" s="47"/>
      <c r="D41" s="47"/>
      <c r="E41" s="47"/>
      <c r="F41" s="47"/>
      <c r="G41" s="47"/>
      <c r="H41" s="47"/>
      <c r="I41" s="47"/>
      <c r="K41" s="55" t="s">
        <v>561</v>
      </c>
      <c r="L41" s="54"/>
      <c r="M41" s="54"/>
      <c r="N41" s="274"/>
      <c r="O41" s="274"/>
      <c r="P41" s="274"/>
      <c r="Q41" s="274"/>
      <c r="R41" s="274"/>
      <c r="S41" s="274"/>
      <c r="T41" s="274"/>
      <c r="U41" s="273"/>
    </row>
    <row r="42" spans="1:21" ht="11.45" customHeight="1" x14ac:dyDescent="0.2">
      <c r="A42" s="47"/>
      <c r="B42" s="47"/>
      <c r="C42" s="47"/>
      <c r="D42" s="47"/>
      <c r="E42" s="47"/>
      <c r="F42" s="47"/>
      <c r="G42" s="47"/>
      <c r="H42" s="47"/>
      <c r="I42" s="47"/>
      <c r="K42" s="55" t="s">
        <v>558</v>
      </c>
      <c r="L42" s="54"/>
      <c r="M42" s="54"/>
      <c r="N42" s="252"/>
      <c r="O42" s="252"/>
      <c r="P42" s="252"/>
      <c r="Q42" s="252"/>
      <c r="R42" s="252"/>
      <c r="S42" s="252"/>
      <c r="T42" s="252"/>
      <c r="U42" s="253">
        <f t="shared" ref="U42" si="2">SUM(N42:T42)</f>
        <v>0</v>
      </c>
    </row>
    <row r="43" spans="1:21" ht="11.45" customHeight="1" x14ac:dyDescent="0.2">
      <c r="A43" s="47"/>
      <c r="B43" s="47"/>
      <c r="C43" s="47"/>
      <c r="D43" s="47"/>
      <c r="E43" s="47"/>
      <c r="F43" s="47"/>
      <c r="G43" s="47"/>
      <c r="H43" s="47"/>
      <c r="I43" s="47"/>
      <c r="K43" s="55" t="s">
        <v>563</v>
      </c>
      <c r="L43" s="54"/>
      <c r="M43" s="54"/>
      <c r="N43" s="254"/>
      <c r="O43" s="254"/>
      <c r="P43" s="254"/>
      <c r="Q43" s="254"/>
      <c r="R43" s="254"/>
      <c r="S43" s="254"/>
      <c r="T43" s="254"/>
      <c r="U43" s="254"/>
    </row>
    <row r="44" spans="1:21" ht="11.45" customHeight="1" x14ac:dyDescent="0.2">
      <c r="A44" s="47"/>
      <c r="B44" s="47"/>
      <c r="C44" s="47"/>
      <c r="D44" s="47"/>
      <c r="E44" s="47"/>
      <c r="F44" s="47"/>
      <c r="G44" s="47"/>
      <c r="H44" s="47"/>
      <c r="I44" s="47"/>
      <c r="K44" s="55" t="s">
        <v>558</v>
      </c>
      <c r="L44" s="54"/>
      <c r="M44" s="54"/>
      <c r="N44" s="252"/>
      <c r="O44" s="252"/>
      <c r="P44" s="252"/>
      <c r="Q44" s="252"/>
      <c r="R44" s="252"/>
      <c r="S44" s="252"/>
      <c r="T44" s="252"/>
      <c r="U44" s="253">
        <f>SUM(N44:T44)</f>
        <v>0</v>
      </c>
    </row>
    <row r="45" spans="1:21" ht="11.45" customHeight="1" x14ac:dyDescent="0.2">
      <c r="A45" s="47"/>
      <c r="B45" s="47"/>
      <c r="C45" s="47"/>
      <c r="D45" s="47"/>
      <c r="E45" s="47"/>
      <c r="F45" s="47"/>
      <c r="G45" s="47"/>
      <c r="H45" s="47"/>
      <c r="I45" s="47"/>
      <c r="K45" s="55" t="s">
        <v>1031</v>
      </c>
      <c r="L45" s="54"/>
      <c r="M45" s="54"/>
      <c r="N45" s="254"/>
      <c r="O45" s="254"/>
      <c r="P45" s="254"/>
      <c r="Q45" s="254"/>
      <c r="R45" s="254"/>
      <c r="S45" s="254"/>
      <c r="T45" s="254"/>
      <c r="U45" s="254"/>
    </row>
    <row r="46" spans="1:21" ht="11.45" customHeight="1" x14ac:dyDescent="0.2">
      <c r="A46" s="47"/>
      <c r="B46" s="47"/>
      <c r="C46" s="47"/>
      <c r="D46" s="47"/>
      <c r="E46" s="47"/>
      <c r="F46" s="47"/>
      <c r="G46" s="47"/>
      <c r="H46" s="47"/>
      <c r="I46" s="47"/>
      <c r="K46" s="55" t="s">
        <v>558</v>
      </c>
      <c r="L46" s="54"/>
      <c r="M46" s="54"/>
      <c r="N46" s="252"/>
      <c r="O46" s="252"/>
      <c r="P46" s="252"/>
      <c r="Q46" s="252"/>
      <c r="R46" s="252"/>
      <c r="S46" s="252"/>
      <c r="T46" s="252"/>
      <c r="U46" s="253">
        <f>SUM(N46:T46)</f>
        <v>0</v>
      </c>
    </row>
    <row r="47" spans="1:21" ht="11.45" customHeight="1" x14ac:dyDescent="0.2">
      <c r="A47" s="47"/>
      <c r="B47" s="47"/>
      <c r="C47" s="47"/>
      <c r="D47" s="47"/>
      <c r="E47" s="47"/>
      <c r="F47" s="47"/>
      <c r="G47" s="47"/>
      <c r="H47" s="47"/>
      <c r="I47" s="47"/>
      <c r="K47" s="55" t="s">
        <v>1032</v>
      </c>
      <c r="L47" s="54"/>
      <c r="M47" s="54"/>
      <c r="N47" s="254"/>
      <c r="O47" s="254"/>
      <c r="P47" s="254"/>
      <c r="Q47" s="254"/>
      <c r="R47" s="254"/>
      <c r="S47" s="254"/>
      <c r="T47" s="254"/>
      <c r="U47" s="254"/>
    </row>
    <row r="48" spans="1:21" ht="11.45" customHeight="1" x14ac:dyDescent="0.2">
      <c r="A48" s="47"/>
      <c r="B48" s="47"/>
      <c r="C48" s="47"/>
      <c r="D48" s="47"/>
      <c r="E48" s="47"/>
      <c r="F48" s="47"/>
      <c r="G48" s="47"/>
      <c r="H48" s="47"/>
      <c r="I48" s="47"/>
      <c r="K48" s="55" t="s">
        <v>558</v>
      </c>
      <c r="L48" s="54"/>
      <c r="M48" s="54"/>
      <c r="N48" s="252"/>
      <c r="O48" s="252"/>
      <c r="P48" s="252"/>
      <c r="Q48" s="252"/>
      <c r="R48" s="252"/>
      <c r="S48" s="252"/>
      <c r="T48" s="252"/>
      <c r="U48" s="253">
        <f>SUM(N48:T48)</f>
        <v>0</v>
      </c>
    </row>
    <row r="49" spans="1:21" ht="11.45" customHeight="1" x14ac:dyDescent="0.2">
      <c r="A49" s="47"/>
      <c r="B49" s="47"/>
      <c r="C49" s="47"/>
      <c r="D49" s="47"/>
      <c r="E49" s="47"/>
      <c r="F49" s="47"/>
      <c r="G49" s="47"/>
      <c r="H49" s="47"/>
      <c r="I49" s="47"/>
      <c r="K49" s="55" t="s">
        <v>1033</v>
      </c>
      <c r="L49" s="54"/>
      <c r="M49" s="54"/>
      <c r="N49" s="254"/>
      <c r="O49" s="254"/>
      <c r="P49" s="254"/>
      <c r="Q49" s="254"/>
      <c r="R49" s="254"/>
      <c r="S49" s="254"/>
      <c r="T49" s="254"/>
      <c r="U49" s="254"/>
    </row>
    <row r="50" spans="1:21" ht="11.45" customHeight="1" x14ac:dyDescent="0.2">
      <c r="A50" s="47"/>
      <c r="B50" s="47"/>
      <c r="C50" s="47"/>
      <c r="D50" s="47"/>
      <c r="E50" s="47"/>
      <c r="F50" s="47"/>
      <c r="G50" s="47"/>
      <c r="H50" s="47"/>
      <c r="I50" s="47"/>
      <c r="K50" s="55" t="s">
        <v>558</v>
      </c>
      <c r="L50" s="54"/>
      <c r="M50" s="54"/>
      <c r="N50" s="252"/>
      <c r="O50" s="252"/>
      <c r="P50" s="252"/>
      <c r="Q50" s="252"/>
      <c r="R50" s="252"/>
      <c r="S50" s="252"/>
      <c r="T50" s="252"/>
      <c r="U50" s="253">
        <f>SUM(N50:T50)</f>
        <v>0</v>
      </c>
    </row>
    <row r="51" spans="1:21" ht="11.45" customHeight="1" x14ac:dyDescent="0.2">
      <c r="A51" s="47"/>
      <c r="B51" s="47"/>
      <c r="C51" s="47"/>
      <c r="D51" s="47"/>
      <c r="E51" s="47"/>
      <c r="F51" s="47"/>
      <c r="G51" s="47"/>
      <c r="H51" s="47"/>
      <c r="I51" s="47"/>
      <c r="K51" s="55" t="s">
        <v>562</v>
      </c>
      <c r="L51" s="54"/>
      <c r="M51" s="54"/>
      <c r="N51" s="254"/>
      <c r="O51" s="254"/>
      <c r="P51" s="254"/>
      <c r="Q51" s="254"/>
      <c r="R51" s="254"/>
      <c r="S51" s="254"/>
      <c r="T51" s="254"/>
      <c r="U51" s="254"/>
    </row>
    <row r="52" spans="1:21" ht="11.45" customHeight="1" x14ac:dyDescent="0.2">
      <c r="A52" s="47"/>
      <c r="B52" s="47"/>
      <c r="C52" s="47"/>
      <c r="D52" s="47"/>
      <c r="E52" s="47"/>
      <c r="F52" s="47"/>
      <c r="G52" s="47"/>
      <c r="H52" s="47"/>
      <c r="I52" s="47"/>
      <c r="K52" s="55" t="s">
        <v>558</v>
      </c>
      <c r="L52" s="54"/>
      <c r="M52" s="54"/>
      <c r="N52" s="252"/>
      <c r="O52" s="252"/>
      <c r="P52" s="252"/>
      <c r="Q52" s="252"/>
      <c r="R52" s="252"/>
      <c r="S52" s="252"/>
      <c r="T52" s="252"/>
      <c r="U52" s="253">
        <f>SUM(N52:T52)</f>
        <v>0</v>
      </c>
    </row>
    <row r="53" spans="1:21" ht="11.45" customHeight="1" x14ac:dyDescent="0.2">
      <c r="A53" s="47"/>
      <c r="B53" s="47"/>
      <c r="C53" s="47"/>
      <c r="D53" s="47"/>
      <c r="E53" s="47"/>
      <c r="F53" s="47"/>
      <c r="G53" s="47"/>
      <c r="H53" s="47"/>
      <c r="I53" s="47"/>
      <c r="K53" s="55" t="s">
        <v>564</v>
      </c>
      <c r="L53" s="54"/>
      <c r="M53" s="54"/>
      <c r="N53" s="254"/>
      <c r="O53" s="254"/>
      <c r="P53" s="254"/>
      <c r="Q53" s="254"/>
      <c r="R53" s="254"/>
      <c r="S53" s="254"/>
      <c r="T53" s="254"/>
      <c r="U53" s="254"/>
    </row>
    <row r="54" spans="1:21" ht="11.45" customHeight="1" x14ac:dyDescent="0.2">
      <c r="A54" s="47"/>
      <c r="B54" s="47"/>
      <c r="C54" s="47"/>
      <c r="D54" s="47"/>
      <c r="E54" s="47"/>
      <c r="F54" s="47"/>
      <c r="G54" s="47"/>
      <c r="H54" s="47"/>
      <c r="I54" s="47"/>
      <c r="J54" s="47"/>
      <c r="K54" s="55" t="s">
        <v>558</v>
      </c>
      <c r="L54" s="54"/>
      <c r="M54" s="54"/>
      <c r="N54" s="252"/>
      <c r="O54" s="252"/>
      <c r="P54" s="252"/>
      <c r="Q54" s="252"/>
      <c r="R54" s="252"/>
      <c r="S54" s="252"/>
      <c r="T54" s="252"/>
      <c r="U54" s="253">
        <f>SUM(N54:T54)</f>
        <v>0</v>
      </c>
    </row>
    <row r="55" spans="1:21" ht="11.45" customHeight="1" x14ac:dyDescent="0.2">
      <c r="A55" s="47"/>
      <c r="B55" s="47"/>
      <c r="C55" s="47"/>
      <c r="D55" s="47"/>
      <c r="E55" s="47"/>
      <c r="F55" s="47"/>
      <c r="G55" s="47"/>
      <c r="H55" s="47"/>
      <c r="I55" s="47"/>
      <c r="J55" s="47"/>
      <c r="K55" s="55" t="s">
        <v>845</v>
      </c>
      <c r="L55" s="54"/>
      <c r="M55" s="54"/>
      <c r="N55" s="254"/>
      <c r="O55" s="254"/>
      <c r="P55" s="254"/>
      <c r="Q55" s="254"/>
      <c r="R55" s="254"/>
      <c r="S55" s="254"/>
      <c r="T55" s="254"/>
      <c r="U55" s="254"/>
    </row>
    <row r="56" spans="1:21" ht="11.45" customHeight="1" x14ac:dyDescent="0.2">
      <c r="A56" s="47"/>
      <c r="B56" s="47"/>
      <c r="C56" s="47"/>
      <c r="D56" s="47"/>
      <c r="E56" s="47"/>
      <c r="F56" s="47"/>
      <c r="G56" s="47"/>
      <c r="H56" s="47"/>
      <c r="I56" s="47"/>
      <c r="J56" s="47"/>
      <c r="K56" s="55" t="s">
        <v>558</v>
      </c>
      <c r="L56" s="54"/>
      <c r="M56" s="54"/>
      <c r="N56" s="252"/>
      <c r="O56" s="252"/>
      <c r="P56" s="252"/>
      <c r="Q56" s="252"/>
      <c r="R56" s="252"/>
      <c r="S56" s="252"/>
      <c r="T56" s="252"/>
      <c r="U56" s="253">
        <f>SUM(N56:T56)</f>
        <v>0</v>
      </c>
    </row>
    <row r="57" spans="1:21" ht="11.45" customHeight="1" x14ac:dyDescent="0.2">
      <c r="A57" s="47"/>
      <c r="B57" s="47"/>
      <c r="C57" s="47"/>
      <c r="D57" s="47"/>
      <c r="E57" s="47"/>
      <c r="F57" s="47"/>
      <c r="G57" s="47"/>
      <c r="H57" s="47"/>
      <c r="I57" s="47"/>
      <c r="J57" s="47"/>
      <c r="L57" s="54"/>
      <c r="M57" s="54"/>
      <c r="N57" s="274"/>
      <c r="O57" s="274"/>
      <c r="P57" s="274"/>
      <c r="Q57" s="274"/>
      <c r="R57" s="274"/>
      <c r="S57" s="274"/>
      <c r="T57" s="274"/>
      <c r="U57" s="598">
        <f>SUM(U26:U56)</f>
        <v>0</v>
      </c>
    </row>
    <row r="58" spans="1:21" ht="11.45" customHeight="1" x14ac:dyDescent="0.2">
      <c r="A58" s="47"/>
      <c r="B58" s="47"/>
      <c r="C58" s="47"/>
      <c r="D58" s="47"/>
      <c r="E58" s="47"/>
      <c r="F58" s="47"/>
      <c r="G58" s="47"/>
      <c r="H58" s="47"/>
      <c r="I58" s="47"/>
      <c r="J58" s="47"/>
      <c r="K58" s="137"/>
      <c r="L58" s="54"/>
      <c r="M58" s="54"/>
      <c r="N58" s="286"/>
      <c r="O58" s="286"/>
      <c r="P58" s="286"/>
      <c r="Q58" s="286"/>
      <c r="R58" s="286"/>
      <c r="S58" s="286"/>
      <c r="T58" s="286"/>
      <c r="U58" s="524"/>
    </row>
    <row r="59" spans="1:21" ht="11.45" customHeight="1" x14ac:dyDescent="0.2">
      <c r="A59" s="47"/>
      <c r="B59" s="47"/>
      <c r="C59" s="47"/>
      <c r="D59" s="47"/>
      <c r="E59" s="47"/>
      <c r="F59" s="47"/>
      <c r="G59" s="47"/>
      <c r="H59" s="47"/>
      <c r="I59" s="47"/>
      <c r="J59" s="47"/>
      <c r="K59" s="137"/>
      <c r="L59" s="54"/>
      <c r="M59" s="106" t="s">
        <v>46</v>
      </c>
      <c r="N59" s="591">
        <f>SUM(N10:N56)</f>
        <v>0</v>
      </c>
      <c r="O59" s="591">
        <f>SUM(O10:O56)</f>
        <v>0</v>
      </c>
      <c r="P59" s="591">
        <f t="shared" ref="P59:T59" si="3">SUM(P10:P56)</f>
        <v>0</v>
      </c>
      <c r="Q59" s="591">
        <f t="shared" si="3"/>
        <v>0</v>
      </c>
      <c r="R59" s="591">
        <f t="shared" si="3"/>
        <v>0</v>
      </c>
      <c r="S59" s="591">
        <f t="shared" si="3"/>
        <v>0</v>
      </c>
      <c r="T59" s="591">
        <f t="shared" si="3"/>
        <v>0</v>
      </c>
      <c r="U59" s="281">
        <f>SUM(N59:T59)</f>
        <v>0</v>
      </c>
    </row>
    <row r="60" spans="1:21" ht="11.45" customHeight="1" x14ac:dyDescent="0.2">
      <c r="A60" s="47"/>
      <c r="B60" s="47"/>
      <c r="C60" s="47"/>
      <c r="D60" s="47"/>
      <c r="E60" s="47"/>
      <c r="F60" s="47"/>
      <c r="G60" s="47"/>
      <c r="H60" s="47"/>
      <c r="I60" s="47"/>
      <c r="J60" s="47"/>
      <c r="K60" s="137"/>
      <c r="L60" s="54"/>
      <c r="N60" s="703">
        <f>IF($U$59=0,0,N59/$U$59)</f>
        <v>0</v>
      </c>
      <c r="O60" s="703">
        <f t="shared" ref="O60:T60" si="4">IF($U$59=0,0,O59/$U$59)</f>
        <v>0</v>
      </c>
      <c r="P60" s="703">
        <f t="shared" si="4"/>
        <v>0</v>
      </c>
      <c r="Q60" s="703">
        <f t="shared" si="4"/>
        <v>0</v>
      </c>
      <c r="R60" s="703">
        <f t="shared" si="4"/>
        <v>0</v>
      </c>
      <c r="S60" s="703">
        <f t="shared" si="4"/>
        <v>0</v>
      </c>
      <c r="T60" s="703">
        <f t="shared" si="4"/>
        <v>0</v>
      </c>
      <c r="U60" s="721">
        <f>SUM(N60:T60)</f>
        <v>0</v>
      </c>
    </row>
    <row r="61" spans="1:21" ht="11.45" customHeight="1" x14ac:dyDescent="0.2">
      <c r="A61" s="47"/>
      <c r="B61" s="47"/>
      <c r="C61" s="47"/>
      <c r="D61" s="47"/>
      <c r="E61" s="47"/>
      <c r="F61" s="47"/>
      <c r="G61" s="47"/>
      <c r="H61" s="47"/>
      <c r="I61" s="47"/>
      <c r="J61" s="47"/>
      <c r="K61" s="137"/>
      <c r="L61" s="54"/>
      <c r="M61" s="54"/>
      <c r="N61" s="54"/>
      <c r="O61" s="54"/>
      <c r="P61" s="54"/>
      <c r="Q61" s="54"/>
      <c r="R61" s="54"/>
      <c r="S61" s="54"/>
      <c r="T61" s="54"/>
      <c r="U61" s="54"/>
    </row>
    <row r="62" spans="1:21" ht="11.45" customHeight="1" x14ac:dyDescent="0.2">
      <c r="A62" s="47"/>
      <c r="B62" s="47"/>
      <c r="C62" s="47"/>
      <c r="D62" s="47"/>
      <c r="E62" s="47"/>
      <c r="F62" s="47"/>
      <c r="G62" s="47"/>
      <c r="H62" s="47"/>
      <c r="I62" s="47"/>
      <c r="J62" s="47"/>
      <c r="K62" s="55"/>
      <c r="L62" s="54"/>
      <c r="M62" s="54"/>
      <c r="N62" s="54"/>
      <c r="O62" s="54"/>
      <c r="P62" s="54"/>
      <c r="Q62" s="54"/>
      <c r="R62" s="54"/>
      <c r="S62" s="54"/>
      <c r="T62" s="54"/>
      <c r="U62" s="54"/>
    </row>
    <row r="63" spans="1:21" ht="11.45" customHeight="1" x14ac:dyDescent="0.2">
      <c r="A63" s="47"/>
      <c r="B63" s="47"/>
      <c r="C63" s="47"/>
      <c r="D63" s="47"/>
      <c r="E63" s="47"/>
      <c r="F63" s="47"/>
      <c r="G63" s="47"/>
      <c r="H63" s="47"/>
      <c r="I63" s="47"/>
      <c r="J63" s="47"/>
      <c r="K63" s="55"/>
      <c r="L63" s="54"/>
      <c r="M63" s="54"/>
      <c r="N63" s="54"/>
      <c r="O63" s="54"/>
      <c r="P63" s="54"/>
      <c r="Q63" s="54"/>
      <c r="R63" s="54"/>
      <c r="S63" s="54"/>
      <c r="T63" s="54"/>
      <c r="U63" s="54"/>
    </row>
    <row r="64" spans="1:21" ht="11.45" customHeight="1" x14ac:dyDescent="0.2">
      <c r="A64" s="47"/>
      <c r="B64" s="47"/>
      <c r="C64" s="47"/>
      <c r="D64" s="47"/>
      <c r="E64" s="47"/>
      <c r="F64" s="47"/>
      <c r="G64" s="47"/>
      <c r="H64" s="47"/>
      <c r="I64" s="47"/>
      <c r="J64" s="47"/>
      <c r="L64" s="54"/>
    </row>
    <row r="65" spans="1:21" ht="11.45" customHeight="1" x14ac:dyDescent="0.2">
      <c r="A65" s="47"/>
      <c r="B65" s="47"/>
      <c r="C65" s="47"/>
      <c r="D65" s="47"/>
      <c r="E65" s="47"/>
      <c r="F65" s="47"/>
      <c r="G65" s="47"/>
      <c r="H65" s="47"/>
      <c r="I65" s="47"/>
      <c r="J65" s="47"/>
      <c r="L65" s="47"/>
    </row>
    <row r="66" spans="1:21" ht="11.45" customHeight="1" x14ac:dyDescent="0.2">
      <c r="A66" s="47"/>
      <c r="B66" s="47"/>
      <c r="C66" s="47"/>
      <c r="D66" s="47"/>
      <c r="E66" s="47"/>
      <c r="F66" s="47"/>
      <c r="G66" s="47"/>
      <c r="H66" s="47"/>
      <c r="I66" s="47"/>
      <c r="J66" s="47"/>
      <c r="L66" s="47"/>
      <c r="U66" s="47"/>
    </row>
    <row r="67" spans="1:21" ht="11.45" customHeight="1" x14ac:dyDescent="0.2">
      <c r="A67" s="47"/>
      <c r="B67" s="47"/>
      <c r="C67" s="47"/>
      <c r="D67" s="47"/>
      <c r="E67" s="47"/>
      <c r="F67" s="47"/>
      <c r="G67" s="47"/>
      <c r="H67" s="47"/>
      <c r="I67" s="47"/>
      <c r="J67" s="47"/>
      <c r="L67" s="47"/>
      <c r="U67" s="47"/>
    </row>
    <row r="68" spans="1:21" ht="11.45" customHeight="1" x14ac:dyDescent="0.2">
      <c r="A68" s="47"/>
      <c r="B68" s="47"/>
      <c r="C68" s="47"/>
      <c r="D68" s="47"/>
      <c r="E68" s="47"/>
      <c r="F68" s="47"/>
      <c r="G68" s="47"/>
      <c r="H68" s="47"/>
      <c r="I68" s="47"/>
      <c r="J68" s="47"/>
      <c r="L68" s="47"/>
      <c r="U68" s="47"/>
    </row>
    <row r="69" spans="1:21" ht="11.45" customHeight="1" x14ac:dyDescent="0.2">
      <c r="A69" s="47"/>
      <c r="B69" s="47"/>
      <c r="C69" s="47"/>
      <c r="D69" s="47"/>
      <c r="E69" s="47"/>
      <c r="F69" s="47"/>
      <c r="G69" s="47"/>
      <c r="H69" s="47"/>
      <c r="I69" s="47"/>
      <c r="J69" s="47"/>
      <c r="L69" s="47"/>
      <c r="U69" s="47"/>
    </row>
    <row r="70" spans="1:21" x14ac:dyDescent="0.2">
      <c r="A70" s="47"/>
      <c r="B70" s="47"/>
      <c r="C70" s="47"/>
      <c r="D70" s="47"/>
      <c r="E70" s="47"/>
      <c r="F70" s="47"/>
      <c r="G70" s="47"/>
      <c r="H70" s="47"/>
      <c r="I70" s="47"/>
      <c r="J70" s="47"/>
      <c r="L70" s="47"/>
      <c r="U70" s="47"/>
    </row>
    <row r="71" spans="1:21" x14ac:dyDescent="0.2">
      <c r="A71" s="47"/>
      <c r="B71" s="47"/>
      <c r="C71" s="47"/>
      <c r="D71" s="47"/>
      <c r="E71" s="47"/>
      <c r="F71" s="47"/>
      <c r="G71" s="47"/>
      <c r="H71" s="47"/>
      <c r="I71" s="47"/>
      <c r="J71" s="47"/>
      <c r="L71" s="47"/>
      <c r="U71" s="47"/>
    </row>
    <row r="72" spans="1:21" x14ac:dyDescent="0.2">
      <c r="A72" s="47"/>
      <c r="B72" s="47"/>
      <c r="C72" s="47"/>
      <c r="D72" s="47"/>
      <c r="E72" s="47"/>
      <c r="F72" s="47"/>
      <c r="G72" s="47"/>
      <c r="H72" s="47"/>
      <c r="I72" s="47"/>
      <c r="J72" s="47"/>
      <c r="L72" s="47"/>
      <c r="U72" s="47"/>
    </row>
    <row r="73" spans="1:21" x14ac:dyDescent="0.2">
      <c r="A73" s="47"/>
      <c r="B73" s="47"/>
      <c r="C73" s="47"/>
      <c r="D73" s="47"/>
      <c r="E73" s="47"/>
      <c r="F73" s="47"/>
      <c r="G73" s="47"/>
      <c r="H73" s="47"/>
      <c r="I73" s="47"/>
      <c r="J73" s="47"/>
      <c r="L73" s="47"/>
    </row>
    <row r="74" spans="1:21" x14ac:dyDescent="0.2">
      <c r="A74" s="47"/>
      <c r="B74" s="47"/>
      <c r="C74" s="47"/>
      <c r="D74" s="47"/>
      <c r="E74" s="47"/>
      <c r="F74" s="47"/>
      <c r="G74" s="47"/>
      <c r="H74" s="47"/>
      <c r="I74" s="47"/>
      <c r="J74" s="47"/>
      <c r="L74" s="47"/>
      <c r="U74" s="47"/>
    </row>
    <row r="75" spans="1:21" x14ac:dyDescent="0.2">
      <c r="A75" s="47"/>
      <c r="B75" s="47"/>
      <c r="C75" s="47"/>
      <c r="D75" s="47"/>
      <c r="E75" s="47"/>
      <c r="F75" s="47"/>
      <c r="G75" s="47"/>
      <c r="H75" s="47"/>
      <c r="I75" s="47"/>
      <c r="J75" s="47"/>
      <c r="L75" s="47"/>
      <c r="U75" s="47"/>
    </row>
    <row r="76" spans="1:21" x14ac:dyDescent="0.2">
      <c r="A76" s="47"/>
      <c r="B76" s="47"/>
      <c r="C76" s="47"/>
      <c r="D76" s="47"/>
      <c r="E76" s="47"/>
      <c r="F76" s="47"/>
      <c r="G76" s="47"/>
      <c r="H76" s="47"/>
      <c r="I76" s="47"/>
      <c r="J76" s="47"/>
      <c r="K76" s="47"/>
      <c r="L76" s="47"/>
      <c r="M76" s="47"/>
      <c r="N76" s="47"/>
      <c r="O76" s="47"/>
      <c r="P76" s="47"/>
      <c r="Q76" s="47"/>
      <c r="R76" s="47"/>
      <c r="S76" s="47"/>
      <c r="T76" s="47"/>
      <c r="U76" s="47"/>
    </row>
    <row r="77" spans="1:21" x14ac:dyDescent="0.2">
      <c r="A77" s="47"/>
      <c r="B77" s="47"/>
      <c r="C77" s="47"/>
      <c r="D77" s="47"/>
      <c r="E77" s="47"/>
      <c r="F77" s="47"/>
      <c r="G77" s="47"/>
      <c r="H77" s="47"/>
      <c r="I77" s="47"/>
      <c r="J77" s="47"/>
      <c r="K77" s="47"/>
      <c r="L77" s="47"/>
      <c r="M77" s="47"/>
      <c r="N77" s="47"/>
      <c r="O77" s="47"/>
      <c r="P77" s="47"/>
      <c r="Q77" s="47"/>
      <c r="R77" s="47"/>
      <c r="S77" s="47"/>
      <c r="T77" s="47"/>
      <c r="U77" s="47"/>
    </row>
    <row r="78" spans="1:21" x14ac:dyDescent="0.2">
      <c r="A78" s="47"/>
      <c r="B78" s="47"/>
      <c r="C78" s="47"/>
      <c r="D78" s="47"/>
      <c r="E78" s="47"/>
      <c r="F78" s="47"/>
      <c r="G78" s="47"/>
      <c r="H78" s="47"/>
      <c r="I78" s="47"/>
      <c r="J78" s="47"/>
      <c r="K78" s="47"/>
      <c r="L78" s="47"/>
      <c r="M78" s="47"/>
      <c r="N78" s="47"/>
      <c r="O78" s="47"/>
      <c r="P78" s="47"/>
      <c r="Q78" s="47"/>
      <c r="R78" s="47"/>
      <c r="S78" s="47"/>
      <c r="T78" s="47"/>
      <c r="U78" s="47"/>
    </row>
    <row r="79" spans="1:21" x14ac:dyDescent="0.2">
      <c r="A79" s="47"/>
      <c r="B79" s="47"/>
      <c r="C79" s="47"/>
      <c r="D79" s="47"/>
      <c r="E79" s="47"/>
      <c r="F79" s="47"/>
      <c r="G79" s="47"/>
      <c r="H79" s="47"/>
      <c r="I79" s="47"/>
      <c r="J79" s="47"/>
      <c r="K79" s="47"/>
      <c r="L79" s="47"/>
      <c r="M79" s="47"/>
      <c r="N79" s="47"/>
      <c r="O79" s="47"/>
      <c r="P79" s="47"/>
      <c r="Q79" s="47"/>
      <c r="R79" s="47"/>
      <c r="S79" s="47"/>
      <c r="T79" s="47"/>
      <c r="U79" s="47"/>
    </row>
    <row r="80" spans="1:21" x14ac:dyDescent="0.2">
      <c r="A80" s="47"/>
      <c r="B80" s="47"/>
      <c r="C80" s="47"/>
      <c r="D80" s="47"/>
      <c r="E80" s="47"/>
      <c r="F80" s="47"/>
      <c r="G80" s="47"/>
      <c r="H80" s="47"/>
      <c r="I80" s="47"/>
      <c r="J80" s="47"/>
      <c r="K80" s="47"/>
      <c r="L80" s="47"/>
      <c r="M80" s="47"/>
      <c r="N80" s="47"/>
      <c r="O80" s="47"/>
      <c r="P80" s="47"/>
      <c r="Q80" s="47"/>
      <c r="R80" s="47"/>
      <c r="S80" s="47"/>
      <c r="T80" s="47"/>
      <c r="U80" s="47"/>
    </row>
    <row r="81" spans="1:21" x14ac:dyDescent="0.2">
      <c r="A81" s="47"/>
      <c r="B81" s="47"/>
      <c r="C81" s="47"/>
      <c r="D81" s="47"/>
      <c r="E81" s="47"/>
      <c r="F81" s="47"/>
      <c r="G81" s="47"/>
      <c r="H81" s="47"/>
      <c r="I81" s="47"/>
      <c r="J81" s="47"/>
      <c r="K81" s="47"/>
      <c r="L81" s="47"/>
      <c r="M81" s="47"/>
      <c r="N81" s="47"/>
      <c r="O81" s="47"/>
      <c r="P81" s="47"/>
      <c r="Q81" s="47"/>
      <c r="R81" s="47"/>
      <c r="S81" s="47"/>
      <c r="T81" s="47"/>
      <c r="U81" s="47"/>
    </row>
    <row r="82" spans="1:21" x14ac:dyDescent="0.2">
      <c r="A82" s="47"/>
      <c r="B82" s="47"/>
      <c r="C82" s="47"/>
      <c r="D82" s="47"/>
      <c r="E82" s="47"/>
      <c r="F82" s="47"/>
      <c r="G82" s="47"/>
      <c r="H82" s="47"/>
      <c r="I82" s="47"/>
      <c r="J82" s="47"/>
      <c r="K82" s="47"/>
      <c r="L82" s="47"/>
      <c r="M82" s="47"/>
      <c r="N82" s="47"/>
      <c r="O82" s="47"/>
      <c r="P82" s="47"/>
      <c r="Q82" s="47"/>
      <c r="R82" s="47"/>
      <c r="S82" s="47"/>
      <c r="T82" s="47"/>
      <c r="U82" s="47"/>
    </row>
    <row r="83" spans="1:21" x14ac:dyDescent="0.2">
      <c r="A83" s="47"/>
      <c r="B83" s="47"/>
      <c r="C83" s="47"/>
      <c r="D83" s="47"/>
      <c r="E83" s="47"/>
      <c r="F83" s="47"/>
      <c r="G83" s="47"/>
      <c r="H83" s="47"/>
      <c r="I83" s="47"/>
      <c r="J83" s="47"/>
      <c r="K83" s="47"/>
      <c r="L83" s="47"/>
      <c r="M83" s="47"/>
      <c r="N83" s="47"/>
      <c r="O83" s="47"/>
      <c r="P83" s="47"/>
      <c r="Q83" s="47"/>
      <c r="R83" s="47"/>
      <c r="S83" s="47"/>
      <c r="T83" s="47"/>
      <c r="U83" s="47"/>
    </row>
    <row r="84" spans="1:21" x14ac:dyDescent="0.2">
      <c r="A84" s="47"/>
      <c r="B84" s="47"/>
      <c r="C84" s="47"/>
      <c r="D84" s="47"/>
      <c r="E84" s="47"/>
      <c r="F84" s="47"/>
      <c r="G84" s="47"/>
      <c r="H84" s="47"/>
      <c r="I84" s="47"/>
      <c r="J84" s="47"/>
      <c r="K84" s="47"/>
      <c r="L84" s="47"/>
      <c r="M84" s="47"/>
      <c r="N84" s="47"/>
      <c r="O84" s="47"/>
      <c r="P84" s="47"/>
      <c r="Q84" s="47"/>
      <c r="R84" s="47"/>
      <c r="S84" s="47"/>
      <c r="T84" s="47"/>
      <c r="U84" s="47"/>
    </row>
    <row r="85" spans="1:21" x14ac:dyDescent="0.2">
      <c r="A85" s="47"/>
      <c r="B85" s="47"/>
      <c r="C85" s="47"/>
      <c r="D85" s="47"/>
      <c r="E85" s="47"/>
      <c r="F85" s="47"/>
      <c r="G85" s="47"/>
      <c r="H85" s="47"/>
      <c r="I85" s="47"/>
      <c r="J85" s="47"/>
      <c r="K85" s="47"/>
      <c r="L85" s="47"/>
      <c r="M85" s="47"/>
      <c r="N85" s="47"/>
      <c r="O85" s="47"/>
      <c r="P85" s="47"/>
      <c r="Q85" s="47"/>
      <c r="R85" s="47"/>
      <c r="S85" s="47"/>
      <c r="T85" s="47"/>
      <c r="U85" s="47"/>
    </row>
    <row r="86" spans="1:21" x14ac:dyDescent="0.2">
      <c r="A86" s="47"/>
      <c r="B86" s="47"/>
      <c r="C86" s="47"/>
      <c r="D86" s="47"/>
      <c r="E86" s="47"/>
      <c r="F86" s="47"/>
      <c r="G86" s="47"/>
      <c r="H86" s="47"/>
      <c r="I86" s="47"/>
      <c r="J86" s="47"/>
      <c r="K86" s="47"/>
      <c r="L86" s="47"/>
      <c r="M86" s="47"/>
      <c r="N86" s="47"/>
      <c r="O86" s="47"/>
      <c r="P86" s="47"/>
      <c r="Q86" s="47"/>
      <c r="R86" s="47"/>
      <c r="S86" s="47"/>
      <c r="T86" s="47"/>
      <c r="U86" s="47"/>
    </row>
    <row r="87" spans="1:21" x14ac:dyDescent="0.2">
      <c r="A87" s="47"/>
      <c r="B87" s="47"/>
      <c r="C87" s="47"/>
      <c r="D87" s="47"/>
      <c r="E87" s="47"/>
      <c r="F87" s="47"/>
      <c r="G87" s="47"/>
      <c r="H87" s="47"/>
      <c r="I87" s="47"/>
      <c r="J87" s="47"/>
      <c r="K87" s="47"/>
      <c r="L87" s="47"/>
      <c r="M87" s="47"/>
      <c r="N87" s="47"/>
      <c r="O87" s="47"/>
      <c r="P87" s="47"/>
      <c r="Q87" s="47"/>
      <c r="R87" s="47"/>
      <c r="S87" s="47"/>
      <c r="T87" s="47"/>
      <c r="U87" s="47"/>
    </row>
    <row r="88" spans="1:21" x14ac:dyDescent="0.2">
      <c r="A88" s="47"/>
      <c r="B88" s="47"/>
      <c r="C88" s="47"/>
      <c r="D88" s="47"/>
      <c r="E88" s="47"/>
      <c r="F88" s="47"/>
      <c r="G88" s="47"/>
      <c r="H88" s="47"/>
      <c r="I88" s="47"/>
      <c r="J88" s="47"/>
      <c r="K88" s="47"/>
      <c r="L88" s="47"/>
      <c r="M88" s="47"/>
      <c r="N88" s="47"/>
      <c r="O88" s="47"/>
      <c r="P88" s="47"/>
      <c r="Q88" s="47"/>
      <c r="R88" s="47"/>
      <c r="S88" s="47"/>
      <c r="T88" s="47"/>
      <c r="U88" s="47"/>
    </row>
    <row r="89" spans="1:21" x14ac:dyDescent="0.2">
      <c r="A89" s="47"/>
      <c r="B89" s="47"/>
      <c r="C89" s="47"/>
      <c r="D89" s="47"/>
      <c r="E89" s="47"/>
      <c r="F89" s="47"/>
      <c r="G89" s="47"/>
      <c r="H89" s="47"/>
      <c r="I89" s="47"/>
      <c r="J89" s="47"/>
      <c r="K89" s="47"/>
      <c r="L89" s="47"/>
      <c r="M89" s="47"/>
      <c r="N89" s="47"/>
      <c r="O89" s="47"/>
      <c r="P89" s="47"/>
      <c r="Q89" s="47"/>
      <c r="R89" s="47"/>
      <c r="S89" s="47"/>
      <c r="T89" s="47"/>
      <c r="U89" s="47"/>
    </row>
    <row r="90" spans="1:21" x14ac:dyDescent="0.2">
      <c r="A90" s="47"/>
      <c r="B90" s="47"/>
      <c r="C90" s="47"/>
      <c r="D90" s="47"/>
      <c r="E90" s="47"/>
      <c r="F90" s="47"/>
      <c r="G90" s="47"/>
      <c r="H90" s="47"/>
      <c r="I90" s="47"/>
      <c r="J90" s="47"/>
      <c r="K90" s="47"/>
      <c r="L90" s="47"/>
      <c r="M90" s="47"/>
      <c r="N90" s="47"/>
      <c r="O90" s="47"/>
      <c r="P90" s="47"/>
      <c r="Q90" s="47"/>
      <c r="R90" s="47"/>
      <c r="S90" s="47"/>
      <c r="T90" s="47"/>
      <c r="U90" s="47"/>
    </row>
    <row r="91" spans="1:21" x14ac:dyDescent="0.2">
      <c r="A91" s="47"/>
      <c r="B91" s="47"/>
      <c r="C91" s="47"/>
      <c r="D91" s="47"/>
      <c r="E91" s="47"/>
      <c r="F91" s="47"/>
      <c r="G91" s="47"/>
      <c r="H91" s="47"/>
      <c r="I91" s="47"/>
      <c r="J91" s="47"/>
      <c r="K91" s="47"/>
      <c r="L91" s="47"/>
      <c r="M91" s="47"/>
      <c r="N91" s="47"/>
      <c r="O91" s="47"/>
      <c r="P91" s="47"/>
      <c r="Q91" s="47"/>
      <c r="R91" s="47"/>
      <c r="S91" s="47"/>
      <c r="T91" s="47"/>
      <c r="U91" s="47"/>
    </row>
    <row r="92" spans="1:21" x14ac:dyDescent="0.2">
      <c r="A92" s="47"/>
      <c r="B92" s="47"/>
      <c r="C92" s="47"/>
      <c r="D92" s="47"/>
      <c r="E92" s="47"/>
      <c r="F92" s="47"/>
      <c r="G92" s="47"/>
      <c r="H92" s="47"/>
      <c r="I92" s="47"/>
      <c r="J92" s="47"/>
      <c r="K92" s="47"/>
      <c r="L92" s="47"/>
      <c r="M92" s="47"/>
      <c r="N92" s="47"/>
      <c r="O92" s="47"/>
      <c r="P92" s="47"/>
      <c r="Q92" s="47"/>
      <c r="R92" s="47"/>
      <c r="S92" s="47"/>
      <c r="T92" s="47"/>
      <c r="U92" s="47"/>
    </row>
    <row r="93" spans="1:21" x14ac:dyDescent="0.2">
      <c r="A93" s="47"/>
      <c r="B93" s="47"/>
      <c r="C93" s="47"/>
      <c r="D93" s="47"/>
      <c r="E93" s="47"/>
      <c r="F93" s="47"/>
      <c r="G93" s="47"/>
      <c r="H93" s="47"/>
      <c r="I93" s="47"/>
      <c r="J93" s="47"/>
      <c r="K93" s="47"/>
      <c r="L93" s="47"/>
      <c r="M93" s="47"/>
      <c r="N93" s="47"/>
      <c r="O93" s="47"/>
      <c r="P93" s="47"/>
      <c r="Q93" s="47"/>
      <c r="R93" s="47"/>
      <c r="S93" s="47"/>
      <c r="T93" s="47"/>
      <c r="U93" s="47"/>
    </row>
    <row r="94" spans="1:21" x14ac:dyDescent="0.2">
      <c r="A94" s="47"/>
      <c r="B94" s="47"/>
      <c r="C94" s="47"/>
      <c r="D94" s="47"/>
      <c r="E94" s="47"/>
      <c r="F94" s="47"/>
      <c r="G94" s="47"/>
      <c r="H94" s="47"/>
      <c r="I94" s="47"/>
      <c r="J94" s="47"/>
      <c r="K94" s="47"/>
      <c r="L94" s="47"/>
      <c r="M94" s="47"/>
      <c r="N94" s="47"/>
      <c r="O94" s="47"/>
      <c r="P94" s="47"/>
      <c r="Q94" s="47"/>
      <c r="R94" s="47"/>
      <c r="S94" s="47"/>
      <c r="T94" s="47"/>
      <c r="U94" s="47"/>
    </row>
    <row r="95" spans="1:21" x14ac:dyDescent="0.2">
      <c r="A95" s="47"/>
      <c r="B95" s="47"/>
      <c r="C95" s="47"/>
      <c r="D95" s="47"/>
      <c r="E95" s="47"/>
      <c r="F95" s="47"/>
      <c r="G95" s="47"/>
      <c r="H95" s="47"/>
      <c r="I95" s="47"/>
      <c r="J95" s="47"/>
      <c r="K95" s="47"/>
      <c r="L95" s="47"/>
      <c r="M95" s="47"/>
      <c r="N95" s="47"/>
      <c r="O95" s="47"/>
      <c r="P95" s="47"/>
      <c r="Q95" s="47"/>
      <c r="R95" s="47"/>
      <c r="S95" s="47"/>
      <c r="T95" s="47"/>
      <c r="U95" s="47"/>
    </row>
    <row r="96" spans="1:21" x14ac:dyDescent="0.2">
      <c r="A96" s="47"/>
      <c r="B96" s="47"/>
      <c r="C96" s="47"/>
      <c r="D96" s="47"/>
      <c r="E96" s="47"/>
      <c r="F96" s="47"/>
      <c r="G96" s="47"/>
      <c r="H96" s="47"/>
      <c r="I96" s="47"/>
      <c r="J96" s="47"/>
      <c r="K96" s="47"/>
      <c r="L96" s="47"/>
      <c r="M96" s="47"/>
      <c r="N96" s="47"/>
      <c r="O96" s="47"/>
      <c r="P96" s="47"/>
      <c r="Q96" s="47"/>
      <c r="R96" s="47"/>
      <c r="S96" s="47"/>
      <c r="T96" s="47"/>
      <c r="U96" s="47"/>
    </row>
    <row r="97" spans="1:21" x14ac:dyDescent="0.2">
      <c r="A97" s="47"/>
      <c r="B97" s="47"/>
      <c r="C97" s="47"/>
      <c r="D97" s="47"/>
      <c r="E97" s="47"/>
      <c r="F97" s="47"/>
      <c r="G97" s="47"/>
      <c r="H97" s="47"/>
      <c r="I97" s="47"/>
      <c r="J97" s="47"/>
      <c r="K97" s="47"/>
      <c r="L97" s="47"/>
      <c r="M97" s="47"/>
      <c r="N97" s="47"/>
      <c r="O97" s="47"/>
      <c r="P97" s="47"/>
      <c r="Q97" s="47"/>
      <c r="R97" s="47"/>
      <c r="S97" s="47"/>
      <c r="T97" s="47"/>
      <c r="U97" s="47"/>
    </row>
    <row r="98" spans="1:21" x14ac:dyDescent="0.2">
      <c r="A98" s="47"/>
      <c r="B98" s="47"/>
      <c r="C98" s="47"/>
      <c r="D98" s="47"/>
      <c r="E98" s="47"/>
      <c r="F98" s="47"/>
      <c r="G98" s="47"/>
      <c r="H98" s="47"/>
      <c r="I98" s="47"/>
      <c r="J98" s="47"/>
      <c r="K98" s="47"/>
      <c r="L98" s="47"/>
      <c r="M98" s="47"/>
      <c r="N98" s="47"/>
      <c r="O98" s="47"/>
      <c r="P98" s="47"/>
      <c r="Q98" s="47"/>
      <c r="R98" s="47"/>
      <c r="S98" s="47"/>
      <c r="T98" s="47"/>
      <c r="U98" s="47"/>
    </row>
    <row r="99" spans="1:21" x14ac:dyDescent="0.2">
      <c r="A99" s="47"/>
      <c r="B99" s="47"/>
      <c r="C99" s="47"/>
      <c r="D99" s="47"/>
      <c r="E99" s="47"/>
      <c r="F99" s="47"/>
      <c r="G99" s="47"/>
      <c r="H99" s="47"/>
      <c r="I99" s="47"/>
      <c r="J99" s="47"/>
      <c r="K99" s="47"/>
      <c r="L99" s="47"/>
      <c r="M99" s="47"/>
      <c r="N99" s="47"/>
      <c r="O99" s="47"/>
      <c r="P99" s="47"/>
      <c r="Q99" s="47"/>
      <c r="R99" s="47"/>
      <c r="S99" s="47"/>
      <c r="T99" s="47"/>
      <c r="U99" s="47"/>
    </row>
    <row r="100" spans="1:21" x14ac:dyDescent="0.2">
      <c r="A100" s="47"/>
      <c r="B100" s="47"/>
      <c r="C100" s="47"/>
      <c r="D100" s="47"/>
      <c r="E100" s="47"/>
      <c r="F100" s="47"/>
      <c r="G100" s="47"/>
      <c r="H100" s="47"/>
      <c r="I100" s="47"/>
      <c r="J100" s="47"/>
      <c r="K100" s="47"/>
      <c r="L100" s="47"/>
      <c r="M100" s="47"/>
      <c r="N100" s="47"/>
      <c r="O100" s="47"/>
      <c r="P100" s="47"/>
      <c r="Q100" s="47"/>
      <c r="R100" s="47"/>
      <c r="S100" s="47"/>
      <c r="T100" s="47"/>
      <c r="U100" s="47"/>
    </row>
    <row r="101" spans="1:21" x14ac:dyDescent="0.2">
      <c r="A101" s="47"/>
      <c r="B101" s="47"/>
      <c r="C101" s="47"/>
      <c r="D101" s="47"/>
      <c r="E101" s="47"/>
      <c r="F101" s="47"/>
      <c r="G101" s="47"/>
      <c r="H101" s="47"/>
      <c r="I101" s="47"/>
      <c r="J101" s="47"/>
      <c r="K101" s="47"/>
      <c r="L101" s="47"/>
      <c r="M101" s="47"/>
      <c r="N101" s="47"/>
      <c r="O101" s="47"/>
      <c r="P101" s="47"/>
      <c r="Q101" s="47"/>
      <c r="R101" s="47"/>
      <c r="S101" s="47"/>
      <c r="T101" s="47"/>
      <c r="U101" s="47"/>
    </row>
    <row r="102" spans="1:21" x14ac:dyDescent="0.2">
      <c r="A102" s="47"/>
      <c r="B102" s="47"/>
      <c r="C102" s="47"/>
      <c r="D102" s="47"/>
      <c r="E102" s="47"/>
      <c r="F102" s="47"/>
      <c r="G102" s="47"/>
      <c r="H102" s="47"/>
      <c r="I102" s="47"/>
      <c r="J102" s="47"/>
      <c r="K102" s="47"/>
      <c r="L102" s="47"/>
      <c r="M102" s="47"/>
      <c r="N102" s="47"/>
      <c r="O102" s="47"/>
      <c r="P102" s="47"/>
      <c r="Q102" s="47"/>
      <c r="R102" s="47"/>
      <c r="S102" s="47"/>
      <c r="T102" s="47"/>
      <c r="U102" s="47"/>
    </row>
    <row r="103" spans="1:21" x14ac:dyDescent="0.2">
      <c r="A103" s="47"/>
      <c r="B103" s="47"/>
      <c r="C103" s="47"/>
      <c r="D103" s="47"/>
      <c r="E103" s="47"/>
      <c r="F103" s="47"/>
      <c r="G103" s="47"/>
      <c r="H103" s="47"/>
      <c r="I103" s="47"/>
      <c r="J103" s="47"/>
      <c r="K103" s="47"/>
      <c r="L103" s="47"/>
      <c r="M103" s="47"/>
      <c r="N103" s="47"/>
      <c r="O103" s="47"/>
      <c r="P103" s="47"/>
      <c r="Q103" s="47"/>
      <c r="R103" s="47"/>
      <c r="S103" s="47"/>
      <c r="T103" s="47"/>
      <c r="U103" s="47"/>
    </row>
    <row r="104" spans="1:21" x14ac:dyDescent="0.2">
      <c r="A104" s="47"/>
      <c r="B104" s="47"/>
      <c r="C104" s="47"/>
      <c r="D104" s="47"/>
      <c r="E104" s="47"/>
      <c r="F104" s="47"/>
      <c r="G104" s="47"/>
      <c r="H104" s="47"/>
      <c r="I104" s="47"/>
      <c r="J104" s="47"/>
      <c r="K104" s="47"/>
      <c r="L104" s="47"/>
      <c r="M104" s="47"/>
      <c r="N104" s="47"/>
      <c r="O104" s="47"/>
      <c r="P104" s="47"/>
      <c r="Q104" s="47"/>
      <c r="R104" s="47"/>
      <c r="S104" s="47"/>
      <c r="T104" s="47"/>
      <c r="U104" s="47"/>
    </row>
    <row r="105" spans="1:21" x14ac:dyDescent="0.2">
      <c r="A105" s="47"/>
      <c r="B105" s="47"/>
      <c r="C105" s="47"/>
      <c r="D105" s="47"/>
      <c r="E105" s="47"/>
      <c r="F105" s="47"/>
      <c r="G105" s="47"/>
      <c r="H105" s="47"/>
      <c r="I105" s="47"/>
      <c r="J105" s="47"/>
      <c r="K105" s="47"/>
      <c r="L105" s="47"/>
      <c r="M105" s="47"/>
      <c r="N105" s="47"/>
      <c r="O105" s="47"/>
      <c r="P105" s="47"/>
      <c r="Q105" s="47"/>
      <c r="R105" s="47"/>
      <c r="S105" s="47"/>
      <c r="T105" s="47"/>
      <c r="U105" s="47"/>
    </row>
    <row r="106" spans="1:21" x14ac:dyDescent="0.2">
      <c r="A106" s="47"/>
      <c r="B106" s="47"/>
      <c r="C106" s="47"/>
      <c r="D106" s="47"/>
      <c r="E106" s="47"/>
      <c r="F106" s="47"/>
      <c r="G106" s="47"/>
      <c r="H106" s="47"/>
      <c r="I106" s="47"/>
      <c r="J106" s="47"/>
      <c r="K106" s="47"/>
      <c r="L106" s="47"/>
      <c r="M106" s="47"/>
      <c r="N106" s="47"/>
      <c r="O106" s="47"/>
      <c r="P106" s="47"/>
      <c r="Q106" s="47"/>
      <c r="R106" s="47"/>
      <c r="S106" s="47"/>
      <c r="T106" s="47"/>
      <c r="U106" s="47"/>
    </row>
    <row r="107" spans="1:21" x14ac:dyDescent="0.2">
      <c r="A107" s="47"/>
      <c r="B107" s="47"/>
      <c r="C107" s="47"/>
      <c r="D107" s="47"/>
      <c r="E107" s="47"/>
      <c r="F107" s="47"/>
      <c r="G107" s="47"/>
      <c r="H107" s="47"/>
      <c r="I107" s="47"/>
      <c r="J107" s="47"/>
      <c r="K107" s="47"/>
      <c r="L107" s="47"/>
      <c r="M107" s="47"/>
      <c r="N107" s="47"/>
      <c r="O107" s="47"/>
      <c r="P107" s="47"/>
      <c r="Q107" s="47"/>
      <c r="R107" s="47"/>
      <c r="S107" s="47"/>
      <c r="T107" s="47"/>
      <c r="U107" s="47"/>
    </row>
    <row r="108" spans="1:21" x14ac:dyDescent="0.2">
      <c r="A108" s="47"/>
      <c r="B108" s="47"/>
      <c r="C108" s="47"/>
      <c r="D108" s="47"/>
      <c r="E108" s="47"/>
      <c r="F108" s="47"/>
      <c r="G108" s="47"/>
      <c r="H108" s="47"/>
      <c r="I108" s="47"/>
      <c r="J108" s="47"/>
      <c r="K108" s="47"/>
      <c r="L108" s="47"/>
      <c r="M108" s="47"/>
      <c r="N108" s="47"/>
      <c r="O108" s="47"/>
      <c r="P108" s="47"/>
      <c r="Q108" s="47"/>
      <c r="R108" s="47"/>
      <c r="S108" s="47"/>
      <c r="T108" s="47"/>
      <c r="U108" s="47"/>
    </row>
    <row r="109" spans="1:21" x14ac:dyDescent="0.2">
      <c r="A109" s="47"/>
      <c r="B109" s="47"/>
      <c r="C109" s="47"/>
      <c r="D109" s="47"/>
      <c r="E109" s="47"/>
      <c r="F109" s="47"/>
      <c r="G109" s="47"/>
      <c r="H109" s="47"/>
      <c r="I109" s="47"/>
      <c r="J109" s="47"/>
      <c r="K109" s="47"/>
      <c r="L109" s="47"/>
      <c r="M109" s="47"/>
      <c r="N109" s="47"/>
      <c r="O109" s="47"/>
      <c r="P109" s="47"/>
      <c r="Q109" s="47"/>
      <c r="R109" s="47"/>
      <c r="S109" s="47"/>
      <c r="T109" s="47"/>
      <c r="U109" s="47"/>
    </row>
    <row r="110" spans="1:21" x14ac:dyDescent="0.2">
      <c r="A110" s="47"/>
      <c r="B110" s="47"/>
      <c r="C110" s="47"/>
      <c r="D110" s="47"/>
      <c r="E110" s="47"/>
      <c r="F110" s="47"/>
      <c r="G110" s="47"/>
      <c r="H110" s="47"/>
      <c r="I110" s="47"/>
      <c r="J110" s="47"/>
      <c r="K110" s="47"/>
      <c r="L110" s="47"/>
      <c r="M110" s="47"/>
      <c r="N110" s="47"/>
      <c r="O110" s="47"/>
      <c r="P110" s="47"/>
      <c r="Q110" s="47"/>
      <c r="R110" s="47"/>
      <c r="S110" s="47"/>
      <c r="T110" s="47"/>
      <c r="U110" s="47"/>
    </row>
    <row r="111" spans="1:21" x14ac:dyDescent="0.2">
      <c r="A111" s="47"/>
      <c r="B111" s="47"/>
      <c r="C111" s="47"/>
      <c r="D111" s="47"/>
      <c r="E111" s="47"/>
      <c r="F111" s="47"/>
      <c r="G111" s="47"/>
      <c r="H111" s="47"/>
      <c r="I111" s="47"/>
      <c r="J111" s="47"/>
      <c r="K111" s="47"/>
      <c r="L111" s="47"/>
      <c r="M111" s="47"/>
      <c r="N111" s="47"/>
      <c r="O111" s="47"/>
      <c r="P111" s="47"/>
      <c r="Q111" s="47"/>
      <c r="R111" s="47"/>
      <c r="S111" s="47"/>
      <c r="T111" s="47"/>
      <c r="U111" s="47"/>
    </row>
    <row r="112" spans="1:21" x14ac:dyDescent="0.2">
      <c r="A112" s="47"/>
      <c r="B112" s="47"/>
      <c r="C112" s="47"/>
      <c r="D112" s="47"/>
      <c r="E112" s="47"/>
      <c r="F112" s="47"/>
      <c r="G112" s="47"/>
      <c r="H112" s="47"/>
      <c r="I112" s="47"/>
      <c r="J112" s="47"/>
      <c r="K112" s="47"/>
      <c r="L112" s="47"/>
      <c r="M112" s="47"/>
      <c r="N112" s="47"/>
      <c r="O112" s="47"/>
      <c r="P112" s="47"/>
      <c r="Q112" s="47"/>
      <c r="R112" s="47"/>
      <c r="S112" s="47"/>
      <c r="T112" s="47"/>
      <c r="U112" s="47"/>
    </row>
    <row r="113" spans="1:21" x14ac:dyDescent="0.2">
      <c r="A113" s="47"/>
      <c r="B113" s="47"/>
      <c r="C113" s="47"/>
      <c r="D113" s="47"/>
      <c r="E113" s="47"/>
      <c r="F113" s="47"/>
      <c r="G113" s="47"/>
      <c r="H113" s="47"/>
      <c r="I113" s="47"/>
      <c r="J113" s="47"/>
      <c r="K113" s="47"/>
      <c r="L113" s="47"/>
      <c r="M113" s="47"/>
      <c r="N113" s="47"/>
      <c r="O113" s="47"/>
      <c r="P113" s="47"/>
      <c r="Q113" s="47"/>
      <c r="R113" s="47"/>
      <c r="S113" s="47"/>
      <c r="T113" s="47"/>
      <c r="U113" s="47"/>
    </row>
    <row r="114" spans="1:21" x14ac:dyDescent="0.2">
      <c r="A114" s="47"/>
      <c r="B114" s="47"/>
      <c r="C114" s="47"/>
      <c r="D114" s="47"/>
      <c r="E114" s="47"/>
      <c r="F114" s="47"/>
      <c r="G114" s="47"/>
      <c r="H114" s="47"/>
      <c r="I114" s="47"/>
      <c r="J114" s="47"/>
      <c r="K114" s="47"/>
      <c r="L114" s="47"/>
      <c r="M114" s="47"/>
      <c r="N114" s="47"/>
      <c r="O114" s="47"/>
      <c r="P114" s="47"/>
      <c r="Q114" s="47"/>
      <c r="R114" s="47"/>
      <c r="S114" s="47"/>
      <c r="T114" s="47"/>
      <c r="U114" s="47"/>
    </row>
    <row r="115" spans="1:21" x14ac:dyDescent="0.2">
      <c r="A115" s="47"/>
      <c r="B115" s="47"/>
      <c r="C115" s="47"/>
      <c r="D115" s="47"/>
      <c r="E115" s="47"/>
      <c r="F115" s="47"/>
      <c r="G115" s="47"/>
      <c r="H115" s="47"/>
      <c r="I115" s="47"/>
      <c r="J115" s="47"/>
      <c r="K115" s="47"/>
      <c r="L115" s="47"/>
      <c r="M115" s="47"/>
      <c r="N115" s="47"/>
      <c r="O115" s="47"/>
      <c r="P115" s="47"/>
      <c r="Q115" s="47"/>
      <c r="R115" s="47"/>
      <c r="S115" s="47"/>
      <c r="T115" s="47"/>
      <c r="U115" s="47"/>
    </row>
    <row r="116" spans="1:21" x14ac:dyDescent="0.2">
      <c r="A116" s="47"/>
      <c r="B116" s="47"/>
      <c r="C116" s="47"/>
      <c r="D116" s="47"/>
      <c r="E116" s="47"/>
      <c r="F116" s="47"/>
      <c r="G116" s="47"/>
      <c r="H116" s="47"/>
      <c r="I116" s="47"/>
      <c r="J116" s="47"/>
      <c r="K116" s="47"/>
      <c r="L116" s="47"/>
      <c r="M116" s="47"/>
      <c r="N116" s="47"/>
      <c r="O116" s="47"/>
      <c r="P116" s="47"/>
      <c r="Q116" s="47"/>
      <c r="R116" s="47"/>
      <c r="S116" s="47"/>
      <c r="T116" s="47"/>
      <c r="U116" s="47"/>
    </row>
    <row r="117" spans="1:21" x14ac:dyDescent="0.2">
      <c r="A117" s="47"/>
      <c r="B117" s="47"/>
      <c r="C117" s="47"/>
      <c r="D117" s="47"/>
      <c r="E117" s="47"/>
      <c r="F117" s="47"/>
      <c r="G117" s="47"/>
      <c r="H117" s="47"/>
      <c r="I117" s="47"/>
      <c r="J117" s="47"/>
      <c r="K117" s="47"/>
      <c r="L117" s="47"/>
      <c r="M117" s="47"/>
      <c r="N117" s="47"/>
      <c r="O117" s="47"/>
      <c r="P117" s="47"/>
      <c r="Q117" s="47"/>
      <c r="R117" s="47"/>
      <c r="S117" s="47"/>
      <c r="T117" s="47"/>
      <c r="U117" s="47"/>
    </row>
    <row r="118" spans="1:21" x14ac:dyDescent="0.2">
      <c r="A118" s="47"/>
      <c r="B118" s="47"/>
      <c r="C118" s="47"/>
      <c r="D118" s="47"/>
      <c r="E118" s="47"/>
      <c r="F118" s="47"/>
      <c r="G118" s="47"/>
      <c r="H118" s="47"/>
      <c r="I118" s="47"/>
      <c r="J118" s="47"/>
      <c r="K118" s="47"/>
      <c r="L118" s="47"/>
      <c r="M118" s="47"/>
      <c r="N118" s="47"/>
      <c r="O118" s="47"/>
      <c r="P118" s="47"/>
      <c r="Q118" s="47"/>
      <c r="R118" s="47"/>
      <c r="S118" s="47"/>
      <c r="T118" s="47"/>
      <c r="U118" s="47"/>
    </row>
    <row r="119" spans="1:21" x14ac:dyDescent="0.2">
      <c r="A119" s="47"/>
      <c r="B119" s="47"/>
      <c r="C119" s="47"/>
      <c r="D119" s="47"/>
      <c r="E119" s="47"/>
      <c r="F119" s="47"/>
      <c r="G119" s="47"/>
      <c r="H119" s="47"/>
      <c r="I119" s="47"/>
      <c r="J119" s="47"/>
      <c r="K119" s="47"/>
      <c r="L119" s="47"/>
      <c r="M119" s="47"/>
      <c r="N119" s="47"/>
      <c r="O119" s="47"/>
      <c r="P119" s="47"/>
      <c r="Q119" s="47"/>
      <c r="R119" s="47"/>
      <c r="S119" s="47"/>
      <c r="T119" s="47"/>
      <c r="U119" s="47"/>
    </row>
    <row r="120" spans="1:21" x14ac:dyDescent="0.2">
      <c r="A120" s="47"/>
      <c r="B120" s="47"/>
      <c r="C120" s="47"/>
      <c r="D120" s="47"/>
      <c r="E120" s="47"/>
      <c r="F120" s="47"/>
      <c r="G120" s="47"/>
      <c r="H120" s="47"/>
      <c r="I120" s="47"/>
      <c r="J120" s="47"/>
      <c r="K120" s="47"/>
      <c r="L120" s="47"/>
      <c r="M120" s="47"/>
      <c r="N120" s="47"/>
      <c r="O120" s="47"/>
      <c r="P120" s="47"/>
      <c r="Q120" s="47"/>
      <c r="R120" s="47"/>
      <c r="S120" s="47"/>
      <c r="T120" s="47"/>
      <c r="U120" s="47"/>
    </row>
    <row r="121" spans="1:21" x14ac:dyDescent="0.2">
      <c r="A121" s="47"/>
      <c r="B121" s="47"/>
      <c r="C121" s="47"/>
      <c r="D121" s="47"/>
      <c r="E121" s="47"/>
      <c r="F121" s="47"/>
      <c r="G121" s="47"/>
      <c r="H121" s="47"/>
      <c r="I121" s="47"/>
      <c r="J121" s="47"/>
      <c r="K121" s="47"/>
      <c r="L121" s="47"/>
      <c r="M121" s="47"/>
      <c r="N121" s="47"/>
      <c r="O121" s="47"/>
      <c r="P121" s="47"/>
      <c r="Q121" s="47"/>
      <c r="R121" s="47"/>
      <c r="S121" s="47"/>
      <c r="T121" s="47"/>
      <c r="U121" s="47"/>
    </row>
    <row r="122" spans="1:21" x14ac:dyDescent="0.2">
      <c r="A122" s="47"/>
      <c r="B122" s="47"/>
      <c r="C122" s="47"/>
      <c r="D122" s="47"/>
      <c r="E122" s="47"/>
      <c r="F122" s="47"/>
      <c r="G122" s="47"/>
      <c r="H122" s="47"/>
      <c r="I122" s="47"/>
      <c r="J122" s="47"/>
      <c r="K122" s="47"/>
      <c r="L122" s="47"/>
      <c r="M122" s="47"/>
      <c r="N122" s="47"/>
      <c r="O122" s="47"/>
      <c r="P122" s="47"/>
      <c r="Q122" s="47"/>
      <c r="R122" s="47"/>
      <c r="S122" s="47"/>
      <c r="T122" s="47"/>
      <c r="U122" s="47"/>
    </row>
    <row r="123" spans="1:21" x14ac:dyDescent="0.2">
      <c r="A123" s="47"/>
      <c r="B123" s="47"/>
      <c r="C123" s="47"/>
      <c r="D123" s="47"/>
      <c r="E123" s="47"/>
      <c r="F123" s="47"/>
      <c r="G123" s="47"/>
      <c r="H123" s="47"/>
      <c r="I123" s="47"/>
      <c r="J123" s="47"/>
      <c r="K123" s="47"/>
      <c r="L123" s="47"/>
      <c r="M123" s="47"/>
      <c r="N123" s="47"/>
      <c r="O123" s="47"/>
      <c r="P123" s="47"/>
      <c r="Q123" s="47"/>
      <c r="R123" s="47"/>
      <c r="S123" s="47"/>
      <c r="T123" s="47"/>
      <c r="U123" s="47"/>
    </row>
    <row r="124" spans="1:21" x14ac:dyDescent="0.2">
      <c r="A124" s="47"/>
      <c r="B124" s="47"/>
      <c r="C124" s="47"/>
      <c r="D124" s="47"/>
      <c r="E124" s="47"/>
      <c r="F124" s="47"/>
      <c r="G124" s="47"/>
      <c r="H124" s="47"/>
      <c r="I124" s="47"/>
      <c r="J124" s="47"/>
      <c r="K124" s="47"/>
      <c r="L124" s="47"/>
      <c r="M124" s="47"/>
      <c r="N124" s="47"/>
      <c r="O124" s="47"/>
      <c r="P124" s="47"/>
      <c r="Q124" s="47"/>
      <c r="R124" s="47"/>
      <c r="S124" s="47"/>
      <c r="T124" s="47"/>
      <c r="U124" s="47"/>
    </row>
    <row r="125" spans="1:21" x14ac:dyDescent="0.2">
      <c r="A125" s="47"/>
      <c r="B125" s="47"/>
      <c r="C125" s="47"/>
      <c r="D125" s="47"/>
      <c r="E125" s="47"/>
      <c r="F125" s="47"/>
      <c r="G125" s="47"/>
      <c r="H125" s="47"/>
      <c r="I125" s="47"/>
      <c r="J125" s="47"/>
      <c r="K125" s="47"/>
      <c r="L125" s="47"/>
      <c r="M125" s="47"/>
      <c r="N125" s="47"/>
      <c r="O125" s="47"/>
      <c r="P125" s="47"/>
      <c r="Q125" s="47"/>
      <c r="R125" s="47"/>
      <c r="S125" s="47"/>
      <c r="T125" s="47"/>
      <c r="U125" s="47"/>
    </row>
    <row r="126" spans="1:21" x14ac:dyDescent="0.2">
      <c r="A126" s="47"/>
      <c r="B126" s="47"/>
      <c r="C126" s="47"/>
      <c r="D126" s="47"/>
      <c r="E126" s="47"/>
      <c r="F126" s="47"/>
      <c r="G126" s="47"/>
      <c r="H126" s="47"/>
      <c r="I126" s="47"/>
      <c r="J126" s="47"/>
      <c r="K126" s="47"/>
      <c r="L126" s="47"/>
      <c r="M126" s="47"/>
      <c r="N126" s="47"/>
      <c r="O126" s="47"/>
      <c r="P126" s="47"/>
      <c r="Q126" s="47"/>
      <c r="R126" s="47"/>
      <c r="S126" s="47"/>
      <c r="T126" s="47"/>
      <c r="U126" s="47"/>
    </row>
    <row r="127" spans="1:21" x14ac:dyDescent="0.2">
      <c r="A127" s="47"/>
      <c r="B127" s="47"/>
      <c r="C127" s="47"/>
      <c r="D127" s="47"/>
      <c r="E127" s="47"/>
      <c r="F127" s="47"/>
      <c r="G127" s="47"/>
      <c r="H127" s="47"/>
      <c r="I127" s="47"/>
      <c r="J127" s="47"/>
      <c r="K127" s="47"/>
      <c r="L127" s="47"/>
      <c r="M127" s="47"/>
      <c r="N127" s="47"/>
      <c r="O127" s="47"/>
      <c r="P127" s="47"/>
      <c r="Q127" s="47"/>
      <c r="R127" s="47"/>
      <c r="S127" s="47"/>
      <c r="T127" s="47"/>
      <c r="U127" s="47"/>
    </row>
    <row r="128" spans="1:21" x14ac:dyDescent="0.2">
      <c r="A128" s="47"/>
      <c r="B128" s="47"/>
      <c r="C128" s="47"/>
      <c r="D128" s="47"/>
      <c r="E128" s="47"/>
      <c r="F128" s="47"/>
      <c r="G128" s="47"/>
      <c r="H128" s="47"/>
      <c r="I128" s="47"/>
      <c r="J128" s="47"/>
      <c r="K128" s="47"/>
      <c r="L128" s="47"/>
      <c r="M128" s="47"/>
      <c r="N128" s="47"/>
      <c r="O128" s="47"/>
      <c r="P128" s="47"/>
      <c r="Q128" s="47"/>
      <c r="R128" s="47"/>
      <c r="S128" s="47"/>
      <c r="T128" s="47"/>
      <c r="U128" s="47"/>
    </row>
    <row r="129" spans="1:21" x14ac:dyDescent="0.2">
      <c r="A129" s="47"/>
      <c r="B129" s="47"/>
      <c r="C129" s="47"/>
      <c r="D129" s="47"/>
      <c r="E129" s="47"/>
      <c r="F129" s="47"/>
      <c r="G129" s="47"/>
      <c r="H129" s="47"/>
      <c r="I129" s="47"/>
      <c r="J129" s="47"/>
      <c r="K129" s="47"/>
      <c r="L129" s="47"/>
      <c r="M129" s="47"/>
      <c r="N129" s="47"/>
      <c r="O129" s="47"/>
      <c r="P129" s="47"/>
      <c r="Q129" s="47"/>
      <c r="R129" s="47"/>
      <c r="S129" s="47"/>
      <c r="T129" s="47"/>
      <c r="U129" s="47"/>
    </row>
    <row r="130" spans="1:21" x14ac:dyDescent="0.2">
      <c r="A130" s="47"/>
      <c r="B130" s="47"/>
      <c r="C130" s="47"/>
      <c r="D130" s="47"/>
      <c r="E130" s="47"/>
      <c r="F130" s="47"/>
      <c r="G130" s="47"/>
      <c r="H130" s="47"/>
      <c r="I130" s="47"/>
      <c r="J130" s="47"/>
      <c r="K130" s="47"/>
      <c r="L130" s="47"/>
      <c r="M130" s="47"/>
      <c r="N130" s="47"/>
      <c r="O130" s="47"/>
      <c r="P130" s="47"/>
      <c r="Q130" s="47"/>
      <c r="R130" s="47"/>
      <c r="S130" s="47"/>
      <c r="T130" s="47"/>
      <c r="U130" s="47"/>
    </row>
    <row r="131" spans="1:21" x14ac:dyDescent="0.2">
      <c r="A131" s="47"/>
      <c r="B131" s="47"/>
      <c r="C131" s="47"/>
      <c r="D131" s="47"/>
      <c r="E131" s="47"/>
      <c r="F131" s="47"/>
      <c r="G131" s="47"/>
      <c r="H131" s="47"/>
      <c r="I131" s="47"/>
      <c r="J131" s="47"/>
      <c r="K131" s="47"/>
      <c r="L131" s="47"/>
      <c r="M131" s="47"/>
      <c r="N131" s="47"/>
      <c r="O131" s="47"/>
      <c r="P131" s="47"/>
      <c r="Q131" s="47"/>
      <c r="R131" s="47"/>
      <c r="S131" s="47"/>
      <c r="T131" s="47"/>
      <c r="U131" s="47"/>
    </row>
    <row r="132" spans="1:21" x14ac:dyDescent="0.2">
      <c r="A132" s="47"/>
      <c r="B132" s="47"/>
      <c r="C132" s="47"/>
      <c r="D132" s="47"/>
      <c r="E132" s="47"/>
      <c r="F132" s="47"/>
      <c r="G132" s="47"/>
      <c r="H132" s="47"/>
      <c r="I132" s="47"/>
      <c r="J132" s="47"/>
      <c r="K132" s="47"/>
      <c r="L132" s="47"/>
      <c r="M132" s="47"/>
      <c r="N132" s="47"/>
      <c r="O132" s="47"/>
      <c r="P132" s="47"/>
      <c r="Q132" s="47"/>
      <c r="R132" s="47"/>
      <c r="S132" s="47"/>
      <c r="T132" s="47"/>
      <c r="U132" s="47"/>
    </row>
    <row r="133" spans="1:21" x14ac:dyDescent="0.2">
      <c r="A133" s="47"/>
      <c r="B133" s="47"/>
      <c r="C133" s="47"/>
      <c r="D133" s="47"/>
      <c r="E133" s="47"/>
      <c r="F133" s="47"/>
      <c r="G133" s="47"/>
      <c r="H133" s="47"/>
      <c r="I133" s="47"/>
      <c r="J133" s="47"/>
      <c r="K133" s="47"/>
      <c r="L133" s="47"/>
      <c r="M133" s="47"/>
      <c r="N133" s="47"/>
      <c r="O133" s="47"/>
      <c r="P133" s="47"/>
      <c r="Q133" s="47"/>
      <c r="R133" s="47"/>
      <c r="S133" s="47"/>
      <c r="T133" s="47"/>
      <c r="U133" s="47"/>
    </row>
    <row r="134" spans="1:21" x14ac:dyDescent="0.2">
      <c r="A134" s="47"/>
      <c r="B134" s="47"/>
      <c r="C134" s="47"/>
      <c r="D134" s="47"/>
      <c r="E134" s="47"/>
      <c r="F134" s="47"/>
      <c r="G134" s="47"/>
      <c r="H134" s="47"/>
      <c r="I134" s="47"/>
      <c r="J134" s="47"/>
      <c r="K134" s="47"/>
      <c r="L134" s="47"/>
      <c r="M134" s="47"/>
      <c r="N134" s="47"/>
      <c r="O134" s="47"/>
      <c r="P134" s="47"/>
      <c r="Q134" s="47"/>
      <c r="R134" s="47"/>
      <c r="S134" s="47"/>
      <c r="T134" s="47"/>
      <c r="U134" s="47"/>
    </row>
    <row r="135" spans="1:21" x14ac:dyDescent="0.2">
      <c r="A135" s="47"/>
      <c r="B135" s="47"/>
      <c r="C135" s="47"/>
      <c r="D135" s="47"/>
      <c r="E135" s="47"/>
      <c r="F135" s="47"/>
      <c r="G135" s="47"/>
      <c r="H135" s="47"/>
      <c r="I135" s="47"/>
      <c r="J135" s="47"/>
      <c r="K135" s="47"/>
      <c r="L135" s="47"/>
      <c r="M135" s="47"/>
      <c r="N135" s="47"/>
      <c r="O135" s="47"/>
      <c r="P135" s="47"/>
      <c r="Q135" s="47"/>
      <c r="R135" s="47"/>
      <c r="S135" s="47"/>
      <c r="T135" s="47"/>
      <c r="U135" s="47"/>
    </row>
    <row r="136" spans="1:21" x14ac:dyDescent="0.2">
      <c r="A136" s="47"/>
      <c r="B136" s="47"/>
      <c r="C136" s="47"/>
      <c r="D136" s="47"/>
      <c r="E136" s="47"/>
      <c r="F136" s="47"/>
      <c r="G136" s="47"/>
      <c r="H136" s="47"/>
      <c r="I136" s="47"/>
      <c r="J136" s="47"/>
      <c r="K136" s="47"/>
      <c r="L136" s="47"/>
      <c r="M136" s="47"/>
      <c r="N136" s="47"/>
      <c r="O136" s="47"/>
      <c r="P136" s="47"/>
      <c r="Q136" s="47"/>
      <c r="R136" s="47"/>
      <c r="S136" s="47"/>
      <c r="T136" s="47"/>
      <c r="U136" s="47"/>
    </row>
    <row r="137" spans="1:21" x14ac:dyDescent="0.2">
      <c r="A137" s="47"/>
      <c r="B137" s="47"/>
      <c r="C137" s="47"/>
      <c r="D137" s="47"/>
      <c r="E137" s="47"/>
      <c r="F137" s="47"/>
      <c r="G137" s="47"/>
      <c r="H137" s="47"/>
      <c r="I137" s="47"/>
      <c r="J137" s="47"/>
      <c r="K137" s="47"/>
      <c r="L137" s="47"/>
      <c r="M137" s="47"/>
      <c r="N137" s="47"/>
      <c r="O137" s="47"/>
      <c r="P137" s="47"/>
      <c r="Q137" s="47"/>
      <c r="R137" s="47"/>
      <c r="S137" s="47"/>
      <c r="T137" s="47"/>
      <c r="U137" s="47"/>
    </row>
    <row r="138" spans="1:21" x14ac:dyDescent="0.2">
      <c r="A138" s="47"/>
      <c r="B138" s="47"/>
      <c r="C138" s="47"/>
      <c r="D138" s="47"/>
      <c r="E138" s="47"/>
      <c r="F138" s="47"/>
      <c r="G138" s="47"/>
      <c r="H138" s="47"/>
      <c r="I138" s="47"/>
      <c r="J138" s="47"/>
      <c r="K138" s="47"/>
      <c r="L138" s="47"/>
      <c r="M138" s="47"/>
      <c r="N138" s="47"/>
      <c r="O138" s="47"/>
      <c r="P138" s="47"/>
      <c r="Q138" s="47"/>
      <c r="R138" s="47"/>
      <c r="S138" s="47"/>
      <c r="T138" s="47"/>
      <c r="U138" s="47"/>
    </row>
    <row r="139" spans="1:21" x14ac:dyDescent="0.2">
      <c r="A139" s="47"/>
      <c r="B139" s="47"/>
      <c r="C139" s="47"/>
      <c r="D139" s="47"/>
      <c r="E139" s="47"/>
      <c r="F139" s="47"/>
      <c r="G139" s="47"/>
      <c r="H139" s="47"/>
      <c r="I139" s="47"/>
      <c r="J139" s="47"/>
      <c r="K139" s="47"/>
      <c r="L139" s="47"/>
      <c r="M139" s="47"/>
      <c r="N139" s="47"/>
      <c r="O139" s="47"/>
      <c r="P139" s="47"/>
      <c r="Q139" s="47"/>
      <c r="R139" s="47"/>
      <c r="S139" s="47"/>
      <c r="T139" s="47"/>
      <c r="U139" s="47"/>
    </row>
    <row r="140" spans="1:21" x14ac:dyDescent="0.2">
      <c r="A140" s="47"/>
      <c r="B140" s="47"/>
      <c r="C140" s="47"/>
      <c r="D140" s="47"/>
      <c r="E140" s="47"/>
      <c r="F140" s="47"/>
      <c r="G140" s="47"/>
      <c r="H140" s="47"/>
      <c r="I140" s="47"/>
      <c r="J140" s="47"/>
      <c r="K140" s="47"/>
      <c r="L140" s="47"/>
      <c r="M140" s="47"/>
      <c r="N140" s="47"/>
      <c r="O140" s="47"/>
      <c r="P140" s="47"/>
      <c r="Q140" s="47"/>
      <c r="R140" s="47"/>
      <c r="S140" s="47"/>
      <c r="T140" s="47"/>
      <c r="U140" s="47"/>
    </row>
    <row r="141" spans="1:21" x14ac:dyDescent="0.2">
      <c r="A141" s="47"/>
      <c r="B141" s="47"/>
      <c r="C141" s="47"/>
      <c r="D141" s="47"/>
      <c r="E141" s="47"/>
      <c r="F141" s="47"/>
      <c r="G141" s="47"/>
      <c r="H141" s="47"/>
      <c r="I141" s="47"/>
      <c r="J141" s="47"/>
      <c r="K141" s="47"/>
      <c r="L141" s="47"/>
      <c r="M141" s="47"/>
      <c r="N141" s="47"/>
      <c r="O141" s="47"/>
      <c r="P141" s="47"/>
      <c r="Q141" s="47"/>
      <c r="R141" s="47"/>
      <c r="S141" s="47"/>
      <c r="T141" s="47"/>
      <c r="U141" s="47"/>
    </row>
    <row r="142" spans="1:21" x14ac:dyDescent="0.2">
      <c r="A142" s="47"/>
      <c r="B142" s="47"/>
      <c r="C142" s="47"/>
      <c r="D142" s="47"/>
      <c r="E142" s="47"/>
      <c r="F142" s="47"/>
      <c r="G142" s="47"/>
      <c r="H142" s="47"/>
      <c r="I142" s="47"/>
      <c r="J142" s="47"/>
      <c r="K142" s="47"/>
      <c r="L142" s="47"/>
      <c r="M142" s="47"/>
      <c r="N142" s="47"/>
      <c r="O142" s="47"/>
      <c r="P142" s="47"/>
      <c r="Q142" s="47"/>
      <c r="R142" s="47"/>
      <c r="S142" s="47"/>
      <c r="T142" s="47"/>
      <c r="U142" s="47"/>
    </row>
    <row r="143" spans="1:21" x14ac:dyDescent="0.2">
      <c r="A143" s="47"/>
      <c r="B143" s="47"/>
      <c r="C143" s="47"/>
      <c r="D143" s="47"/>
      <c r="E143" s="47"/>
      <c r="F143" s="47"/>
      <c r="G143" s="47"/>
      <c r="H143" s="47"/>
      <c r="I143" s="47"/>
      <c r="J143" s="47"/>
      <c r="K143" s="47"/>
      <c r="L143" s="47"/>
      <c r="M143" s="47"/>
      <c r="N143" s="47"/>
      <c r="O143" s="47"/>
      <c r="P143" s="47"/>
      <c r="Q143" s="47"/>
      <c r="R143" s="47"/>
      <c r="S143" s="47"/>
      <c r="T143" s="47"/>
      <c r="U143" s="47"/>
    </row>
    <row r="144" spans="1:21" x14ac:dyDescent="0.2">
      <c r="A144" s="47"/>
      <c r="B144" s="47"/>
      <c r="C144" s="47"/>
      <c r="D144" s="47"/>
      <c r="E144" s="47"/>
      <c r="F144" s="47"/>
      <c r="G144" s="47"/>
      <c r="H144" s="47"/>
      <c r="I144" s="47"/>
      <c r="J144" s="47"/>
      <c r="K144" s="47"/>
      <c r="L144" s="47"/>
      <c r="M144" s="47"/>
      <c r="N144" s="47"/>
      <c r="O144" s="47"/>
      <c r="P144" s="47"/>
      <c r="Q144" s="47"/>
      <c r="R144" s="47"/>
      <c r="S144" s="47"/>
      <c r="T144" s="47"/>
      <c r="U144" s="47"/>
    </row>
    <row r="145" spans="1:21" x14ac:dyDescent="0.2">
      <c r="A145" s="47"/>
      <c r="B145" s="47"/>
      <c r="C145" s="47"/>
      <c r="D145" s="47"/>
      <c r="E145" s="47"/>
      <c r="F145" s="47"/>
      <c r="G145" s="47"/>
      <c r="H145" s="47"/>
      <c r="I145" s="47"/>
      <c r="J145" s="47"/>
      <c r="K145" s="47"/>
      <c r="L145" s="47"/>
      <c r="M145" s="47"/>
      <c r="N145" s="47"/>
      <c r="O145" s="47"/>
      <c r="P145" s="47"/>
      <c r="Q145" s="47"/>
      <c r="R145" s="47"/>
      <c r="S145" s="47"/>
      <c r="T145" s="47"/>
      <c r="U145" s="47"/>
    </row>
    <row r="146" spans="1:21" x14ac:dyDescent="0.2">
      <c r="A146" s="47"/>
      <c r="B146" s="47"/>
      <c r="C146" s="47"/>
      <c r="D146" s="47"/>
      <c r="E146" s="47"/>
      <c r="F146" s="47"/>
      <c r="G146" s="47"/>
      <c r="H146" s="47"/>
      <c r="I146" s="47"/>
      <c r="J146" s="47"/>
      <c r="K146" s="47"/>
      <c r="L146" s="47"/>
      <c r="M146" s="47"/>
      <c r="N146" s="47"/>
      <c r="O146" s="47"/>
      <c r="P146" s="47"/>
      <c r="Q146" s="47"/>
      <c r="R146" s="47"/>
      <c r="S146" s="47"/>
      <c r="T146" s="47"/>
      <c r="U146" s="47"/>
    </row>
    <row r="147" spans="1:21" x14ac:dyDescent="0.2">
      <c r="A147" s="47"/>
      <c r="B147" s="47"/>
      <c r="C147" s="47"/>
      <c r="I147" s="47"/>
      <c r="J147" s="47"/>
      <c r="K147" s="47"/>
      <c r="L147" s="47"/>
      <c r="M147" s="47"/>
      <c r="N147" s="47"/>
      <c r="O147" s="47"/>
      <c r="P147" s="47"/>
      <c r="Q147" s="47"/>
      <c r="R147" s="47"/>
      <c r="S147" s="47"/>
      <c r="T147" s="47"/>
      <c r="U147" s="47"/>
    </row>
    <row r="148" spans="1:21" x14ac:dyDescent="0.2">
      <c r="I148" s="47"/>
      <c r="J148" s="47"/>
      <c r="K148" s="47"/>
      <c r="L148" s="47"/>
      <c r="M148" s="47"/>
      <c r="N148" s="47"/>
      <c r="O148" s="47"/>
      <c r="P148" s="47"/>
      <c r="Q148" s="47"/>
      <c r="R148" s="47"/>
      <c r="S148" s="47"/>
      <c r="T148" s="47"/>
      <c r="U148" s="47"/>
    </row>
    <row r="149" spans="1:21" x14ac:dyDescent="0.2">
      <c r="I149" s="47"/>
      <c r="J149" s="47"/>
      <c r="K149" s="47"/>
      <c r="L149" s="47"/>
      <c r="M149" s="47"/>
      <c r="N149" s="47"/>
      <c r="O149" s="47"/>
      <c r="P149" s="47"/>
      <c r="Q149" s="47"/>
      <c r="R149" s="47"/>
      <c r="S149" s="47"/>
      <c r="T149" s="47"/>
      <c r="U149" s="47"/>
    </row>
    <row r="150" spans="1:21" x14ac:dyDescent="0.2">
      <c r="I150" s="47"/>
      <c r="J150" s="47"/>
      <c r="K150" s="47"/>
      <c r="L150" s="47"/>
      <c r="M150" s="47"/>
      <c r="N150" s="47"/>
      <c r="O150" s="47"/>
      <c r="P150" s="47"/>
      <c r="Q150" s="47"/>
      <c r="R150" s="47"/>
      <c r="S150" s="47"/>
      <c r="T150" s="47"/>
      <c r="U150" s="47"/>
    </row>
    <row r="151" spans="1:21" x14ac:dyDescent="0.2">
      <c r="K151" s="47"/>
      <c r="L151" s="47"/>
      <c r="M151" s="47"/>
      <c r="N151" s="47"/>
      <c r="O151" s="47"/>
      <c r="P151" s="47"/>
      <c r="Q151" s="47"/>
      <c r="R151" s="47"/>
      <c r="S151" s="47"/>
      <c r="T151" s="47"/>
      <c r="U151" s="47"/>
    </row>
    <row r="152" spans="1:21" x14ac:dyDescent="0.2">
      <c r="K152" s="47"/>
      <c r="L152" s="47"/>
      <c r="M152" s="47"/>
      <c r="N152" s="47"/>
      <c r="O152" s="47"/>
      <c r="P152" s="47"/>
      <c r="Q152" s="47"/>
      <c r="R152" s="47"/>
      <c r="S152" s="47"/>
      <c r="T152" s="47"/>
      <c r="U152" s="47"/>
    </row>
    <row r="153" spans="1:21" x14ac:dyDescent="0.2">
      <c r="K153" s="47"/>
      <c r="L153" s="47"/>
      <c r="M153" s="47"/>
      <c r="N153" s="47"/>
      <c r="O153" s="47"/>
      <c r="P153" s="47"/>
      <c r="Q153" s="47"/>
      <c r="R153" s="47"/>
      <c r="S153" s="47"/>
      <c r="T153" s="47"/>
      <c r="U153" s="47"/>
    </row>
    <row r="154" spans="1:21" x14ac:dyDescent="0.2">
      <c r="K154" s="47"/>
      <c r="L154" s="47"/>
      <c r="M154" s="47"/>
      <c r="N154" s="47"/>
      <c r="O154" s="47"/>
      <c r="P154" s="47"/>
      <c r="Q154" s="47"/>
      <c r="R154" s="47"/>
      <c r="S154" s="47"/>
      <c r="T154" s="47"/>
      <c r="U154" s="47"/>
    </row>
    <row r="155" spans="1:21" x14ac:dyDescent="0.2">
      <c r="K155" s="47"/>
      <c r="L155" s="47"/>
      <c r="M155" s="47"/>
      <c r="N155" s="47"/>
      <c r="O155" s="47"/>
      <c r="P155" s="47"/>
      <c r="Q155" s="47"/>
      <c r="R155" s="47"/>
      <c r="S155" s="47"/>
      <c r="T155" s="47"/>
      <c r="U155" s="47"/>
    </row>
    <row r="156" spans="1:21" x14ac:dyDescent="0.2">
      <c r="K156" s="47"/>
      <c r="L156" s="47"/>
      <c r="M156" s="47"/>
      <c r="N156" s="47"/>
      <c r="O156" s="47"/>
      <c r="P156" s="47"/>
      <c r="Q156" s="47"/>
      <c r="R156" s="47"/>
      <c r="S156" s="47"/>
      <c r="T156" s="47"/>
      <c r="U156" s="47"/>
    </row>
    <row r="157" spans="1:21" x14ac:dyDescent="0.2">
      <c r="K157" s="47"/>
      <c r="L157" s="47"/>
      <c r="M157" s="47"/>
      <c r="N157" s="47"/>
      <c r="O157" s="47"/>
      <c r="P157" s="47"/>
      <c r="Q157" s="47"/>
      <c r="R157" s="47"/>
      <c r="S157" s="47"/>
      <c r="T157" s="47"/>
      <c r="U157" s="47"/>
    </row>
    <row r="158" spans="1:21" x14ac:dyDescent="0.2">
      <c r="K158" s="47"/>
      <c r="L158" s="47"/>
      <c r="M158" s="47"/>
      <c r="N158" s="47"/>
      <c r="O158" s="47"/>
      <c r="P158" s="47"/>
      <c r="Q158" s="47"/>
      <c r="R158" s="47"/>
      <c r="S158" s="47"/>
      <c r="T158" s="47"/>
      <c r="U158" s="47"/>
    </row>
    <row r="159" spans="1:21" x14ac:dyDescent="0.2">
      <c r="K159" s="47"/>
      <c r="L159" s="47"/>
      <c r="M159" s="47"/>
      <c r="N159" s="47"/>
      <c r="O159" s="47"/>
      <c r="P159" s="47"/>
      <c r="Q159" s="47"/>
      <c r="R159" s="47"/>
      <c r="S159" s="47"/>
      <c r="T159" s="47"/>
      <c r="U159" s="47"/>
    </row>
    <row r="160" spans="1:21" x14ac:dyDescent="0.2">
      <c r="L160" s="47"/>
      <c r="M160" s="47"/>
      <c r="N160" s="47"/>
      <c r="O160" s="47"/>
      <c r="P160" s="47"/>
      <c r="Q160" s="47"/>
      <c r="R160" s="47"/>
      <c r="S160" s="47"/>
      <c r="T160" s="47"/>
      <c r="U160" s="47"/>
    </row>
    <row r="161" spans="13:21" x14ac:dyDescent="0.2">
      <c r="M161" s="47"/>
      <c r="N161" s="47"/>
      <c r="O161" s="47"/>
      <c r="P161" s="47"/>
      <c r="Q161" s="47"/>
      <c r="R161" s="47"/>
      <c r="S161" s="47"/>
      <c r="T161" s="47"/>
      <c r="U161" s="47"/>
    </row>
  </sheetData>
  <sheetProtection algorithmName="SHA-512" hashValue="/0LnCuuE7+xgavuDrPrHKQIUf8Qbd3l/vHQa5G7+eGODuWJ+0IC5ZSX7dGh82jCbmcJRpF+2KumkV/0y9r7mxw==" saltValue="5hcO0O97KDDBvNMteVxNZA==" spinCount="100000" sheet="1" objects="1" scenarios="1"/>
  <customSheetViews>
    <customSheetView guid="{E85A38F2-46A0-11D3-99A6-006008C1857C}" showRuler="0" topLeftCell="U21">
      <selection activeCell="U32" sqref="U32"/>
      <pageMargins left="0.35" right="0.35" top="0.5" bottom="0.5" header="0" footer="0.25"/>
      <printOptions horizontalCentered="1"/>
      <pageSetup pageOrder="overThenDown" orientation="portrait" horizontalDpi="300" verticalDpi="0" r:id="rId1"/>
      <headerFooter alignWithMargins="0">
        <oddFooter xml:space="preserve">&amp;L&amp;8Date of Estimate: &amp;D&amp;C&amp;8File Name: &amp;F&amp;R&amp;8Sheet &amp;P of &amp;N    </oddFooter>
      </headerFooter>
    </customSheetView>
    <customSheetView guid="{606B6F42-3543-11D3-AF48-00A02490DF4B}" showRuler="0">
      <selection activeCell="C39" sqref="C39"/>
      <pageMargins left="0.35" right="0.35" top="0.5" bottom="0.5" header="0" footer="0.25"/>
      <printOptions horizontalCentered="1"/>
      <pageSetup pageOrder="overThenDown" orientation="portrait" horizontalDpi="300" verticalDpi="0" r:id="rId2"/>
      <headerFooter alignWithMargins="0">
        <oddFooter xml:space="preserve">&amp;L&amp;8Date of Estimate: &amp;D&amp;C&amp;8File Name: &amp;F&amp;R&amp;8Sheet &amp;P of &amp;N    </oddFooter>
      </headerFooter>
    </customSheetView>
    <customSheetView guid="{F2D9B7A0-CD8B-11D2-B74E-0020AFD92DC7}" showPageBreaks="1" showRuler="0" topLeftCell="U23">
      <selection activeCell="U45" sqref="U45"/>
      <pageMargins left="0.35" right="0.35" top="0.5" bottom="0.5" header="0" footer="0.25"/>
      <printOptions horizontalCentered="1"/>
      <pageSetup pageOrder="overThenDown" orientation="portrait" horizontalDpi="300" verticalDpi="0" r:id="rId3"/>
      <headerFooter alignWithMargins="0">
        <oddFooter xml:space="preserve">&amp;L&amp;8Date of Estimate: &amp;D&amp;C&amp;8File Name: &amp;F&amp;R&amp;8Sheet &amp;P of &amp;N    </oddFooter>
      </headerFooter>
    </customSheetView>
  </customSheetViews>
  <mergeCells count="2">
    <mergeCell ref="E20:G20"/>
    <mergeCell ref="E25:G25"/>
  </mergeCells>
  <phoneticPr fontId="40" type="noConversion"/>
  <printOptions horizontalCentered="1"/>
  <pageMargins left="0.35" right="0.15" top="0.5" bottom="0.5" header="0" footer="0.25"/>
  <pageSetup scale="97" pageOrder="overThenDown" orientation="portrait" r:id="rId4"/>
  <headerFooter alignWithMargins="0">
    <oddFooter>&amp;L&amp;8Date of Estimate: &amp;D&amp;C&amp;8File Name: &amp;F</oddFooter>
  </headerFooter>
  <colBreaks count="1" manualBreakCount="1">
    <brk id="10" max="6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FF00"/>
  </sheetPr>
  <dimension ref="A1:BI73"/>
  <sheetViews>
    <sheetView topLeftCell="U22" zoomScaleNormal="100" workbookViewId="0">
      <selection activeCell="B101" sqref="B101"/>
    </sheetView>
  </sheetViews>
  <sheetFormatPr defaultColWidth="9.140625" defaultRowHeight="12.75" x14ac:dyDescent="0.2"/>
  <cols>
    <col min="1" max="1" width="8.7109375" style="48" customWidth="1"/>
    <col min="2" max="3" width="11.7109375" style="48" customWidth="1"/>
    <col min="4" max="4" width="8" style="48" customWidth="1"/>
    <col min="5" max="5" width="9.140625" style="48"/>
    <col min="6" max="6" width="8.140625" style="48" customWidth="1"/>
    <col min="7" max="7" width="10.85546875" style="48" customWidth="1"/>
    <col min="8" max="8" width="15.85546875" style="48" customWidth="1"/>
    <col min="9" max="9" width="9" style="48" customWidth="1"/>
    <col min="10" max="10" width="8.7109375" style="48" customWidth="1"/>
    <col min="11" max="12" width="11.7109375" style="48" customWidth="1"/>
    <col min="13" max="13" width="8" style="48" customWidth="1"/>
    <col min="14" max="14" width="9.140625" style="48" customWidth="1"/>
    <col min="15" max="15" width="8.140625" style="48" customWidth="1"/>
    <col min="16" max="16" width="10.85546875" style="48" customWidth="1"/>
    <col min="17" max="17" width="15.85546875" style="48" customWidth="1"/>
    <col min="18" max="18" width="9" style="48" customWidth="1"/>
    <col min="19" max="21" width="11.7109375" style="48" customWidth="1"/>
    <col min="22" max="29" width="8.7109375" style="48" customWidth="1"/>
    <col min="30" max="35" width="9.140625" style="48"/>
    <col min="36" max="36" width="7.42578125" style="48" customWidth="1"/>
    <col min="37" max="37" width="5.140625" style="48" customWidth="1"/>
    <col min="38" max="38" width="14" style="48" customWidth="1"/>
    <col min="39" max="39" width="11.140625" style="48" customWidth="1"/>
    <col min="40" max="40" width="3.85546875" style="48" customWidth="1"/>
    <col min="41" max="46" width="9.140625" style="48"/>
    <col min="47" max="47" width="8.42578125" style="48" customWidth="1"/>
    <col min="48" max="48" width="12.140625" style="48" customWidth="1"/>
    <col min="49" max="49" width="13.140625" style="48" customWidth="1"/>
    <col min="50" max="50" width="0.7109375" style="48" hidden="1" customWidth="1"/>
    <col min="51" max="53" width="9.140625" style="48"/>
    <col min="54" max="54" width="10.140625" style="48" customWidth="1"/>
    <col min="55" max="57" width="9.140625" style="48"/>
    <col min="58" max="58" width="12.140625" style="48" customWidth="1"/>
    <col min="59" max="59" width="12.7109375" style="48" customWidth="1"/>
    <col min="60" max="16384" width="9.140625" style="48"/>
  </cols>
  <sheetData>
    <row r="1" spans="1:61" ht="11.25" customHeight="1" x14ac:dyDescent="0.2">
      <c r="B1" s="47"/>
      <c r="C1" s="47"/>
      <c r="D1" s="47"/>
      <c r="E1" s="33" t="s">
        <v>1116</v>
      </c>
      <c r="G1" s="47"/>
      <c r="H1" s="47"/>
      <c r="I1" s="47"/>
      <c r="K1" s="47"/>
      <c r="L1" s="47"/>
      <c r="M1" s="47"/>
      <c r="N1" s="33" t="s">
        <v>1116</v>
      </c>
      <c r="P1" s="47"/>
      <c r="Q1" s="47"/>
      <c r="R1" s="47"/>
      <c r="S1" s="47"/>
      <c r="T1" s="47"/>
      <c r="U1" s="47"/>
      <c r="V1" s="47"/>
      <c r="W1" s="47"/>
      <c r="X1" s="33" t="s">
        <v>1116</v>
      </c>
      <c r="Z1" s="47"/>
      <c r="AA1" s="47"/>
      <c r="AB1" s="47"/>
      <c r="AC1" s="47"/>
      <c r="AD1" s="47"/>
      <c r="AE1" s="47"/>
      <c r="AF1" s="47"/>
      <c r="AG1" s="47"/>
      <c r="AI1" s="33" t="s">
        <v>1116</v>
      </c>
      <c r="AJ1" s="47"/>
      <c r="AK1" s="47"/>
      <c r="AL1" s="47"/>
      <c r="AM1" s="47"/>
      <c r="AS1" s="33" t="s">
        <v>1116</v>
      </c>
      <c r="AX1" s="47"/>
      <c r="AY1" s="47"/>
      <c r="AZ1" s="47"/>
      <c r="BA1" s="47"/>
      <c r="BD1" s="33" t="s">
        <v>1116</v>
      </c>
      <c r="BE1" s="47"/>
      <c r="BF1" s="47"/>
    </row>
    <row r="2" spans="1:61" ht="11.25" customHeight="1" x14ac:dyDescent="0.2">
      <c r="B2" s="47"/>
      <c r="C2" s="47"/>
      <c r="D2" s="47"/>
      <c r="E2" s="40" t="s">
        <v>200</v>
      </c>
      <c r="G2" s="47"/>
      <c r="H2" s="47"/>
      <c r="I2" s="47"/>
      <c r="K2" s="47"/>
      <c r="L2" s="47"/>
      <c r="M2" s="47"/>
      <c r="N2" s="40" t="s">
        <v>200</v>
      </c>
      <c r="P2" s="47"/>
      <c r="Q2" s="47"/>
      <c r="R2" s="47"/>
      <c r="S2" s="47"/>
      <c r="T2" s="47"/>
      <c r="U2" s="47"/>
      <c r="V2" s="47"/>
      <c r="W2" s="47"/>
      <c r="X2" s="89" t="s">
        <v>196</v>
      </c>
      <c r="Z2" s="47"/>
      <c r="AA2" s="47"/>
      <c r="AB2" s="47"/>
      <c r="AC2" s="47"/>
      <c r="AD2" s="47"/>
      <c r="AE2" s="47"/>
      <c r="AF2" s="47"/>
      <c r="AG2" s="47"/>
      <c r="AI2" s="89" t="s">
        <v>39</v>
      </c>
      <c r="AJ2" s="47"/>
      <c r="AK2" s="47"/>
      <c r="AL2" s="47"/>
      <c r="AM2" s="47"/>
      <c r="AS2" s="89" t="s">
        <v>39</v>
      </c>
      <c r="AX2" s="47"/>
      <c r="AY2" s="47"/>
      <c r="AZ2" s="47"/>
      <c r="BA2" s="47"/>
      <c r="BD2" s="89" t="s">
        <v>39</v>
      </c>
      <c r="BE2" s="47"/>
      <c r="BF2" s="47"/>
    </row>
    <row r="3" spans="1:61" ht="11.25" customHeight="1" x14ac:dyDescent="0.2">
      <c r="B3" s="47"/>
      <c r="C3" s="47"/>
      <c r="D3" s="47"/>
      <c r="E3" s="78">
        <f>'Cover Sht'!$A$15</f>
        <v>0</v>
      </c>
      <c r="G3" s="47"/>
      <c r="H3" s="47"/>
      <c r="I3" s="47"/>
      <c r="K3" s="47"/>
      <c r="L3" s="47"/>
      <c r="M3" s="47"/>
      <c r="N3" s="78">
        <f>'Cover Sht'!$A$15</f>
        <v>0</v>
      </c>
      <c r="P3" s="47"/>
      <c r="Q3" s="47"/>
      <c r="R3" s="47"/>
      <c r="S3" s="47"/>
      <c r="T3" s="47"/>
      <c r="U3" s="47"/>
      <c r="V3" s="47"/>
      <c r="W3" s="47"/>
      <c r="X3" s="40" t="s">
        <v>1115</v>
      </c>
      <c r="Z3" s="47"/>
      <c r="AA3" s="47"/>
      <c r="AB3" s="47"/>
      <c r="AC3" s="47"/>
      <c r="AD3" s="47"/>
      <c r="AE3" s="47"/>
      <c r="AF3" s="47"/>
      <c r="AG3" s="47"/>
      <c r="AI3" s="40" t="s">
        <v>1115</v>
      </c>
      <c r="AJ3" s="47"/>
      <c r="AK3" s="47"/>
      <c r="AL3" s="47"/>
      <c r="AM3" s="47"/>
      <c r="AS3" s="40" t="s">
        <v>122</v>
      </c>
      <c r="AX3" s="47"/>
      <c r="AY3" s="47"/>
      <c r="AZ3" s="47"/>
      <c r="BA3" s="47"/>
      <c r="BD3" s="40" t="s">
        <v>122</v>
      </c>
      <c r="BE3" s="47"/>
      <c r="BF3" s="47"/>
    </row>
    <row r="4" spans="1:61" ht="11.25" customHeight="1" x14ac:dyDescent="0.2">
      <c r="B4" s="51" t="s">
        <v>246</v>
      </c>
      <c r="C4" s="91">
        <f>'Cover Sht'!$E$18</f>
        <v>0</v>
      </c>
      <c r="D4" s="47"/>
      <c r="E4" s="47"/>
      <c r="F4" s="51" t="s">
        <v>247</v>
      </c>
      <c r="G4" s="91">
        <f>'Cover Sht'!$D$22</f>
        <v>0</v>
      </c>
      <c r="K4" s="51" t="s">
        <v>246</v>
      </c>
      <c r="L4" s="91">
        <f>'Cover Sht'!$E$18</f>
        <v>0</v>
      </c>
      <c r="M4" s="47"/>
      <c r="N4" s="47"/>
      <c r="O4" s="51" t="s">
        <v>247</v>
      </c>
      <c r="P4" s="91">
        <f>'Cover Sht'!$D$22</f>
        <v>0</v>
      </c>
      <c r="S4" s="47"/>
      <c r="X4" s="78">
        <f>'Cover Sht'!$A$15</f>
        <v>0</v>
      </c>
      <c r="AC4" s="47"/>
      <c r="AI4" s="78">
        <f>'Cover Sht'!$A$15</f>
        <v>0</v>
      </c>
      <c r="AM4" s="47"/>
      <c r="AS4" s="78">
        <f>'Cover Sht'!$A$15</f>
        <v>0</v>
      </c>
      <c r="BD4" s="78">
        <f>'Cover Sht'!$A$15</f>
        <v>0</v>
      </c>
    </row>
    <row r="5" spans="1:61" ht="11.25" customHeight="1" x14ac:dyDescent="0.2">
      <c r="B5" s="51" t="s">
        <v>248</v>
      </c>
      <c r="C5" s="208">
        <f>IF('Cover Sht'!$A$10="POST  DESIGN  SERVICES",'Cover Sht'!$E$21,'Cover Sht'!$E$19)</f>
        <v>0</v>
      </c>
      <c r="D5" s="47"/>
      <c r="E5" s="47"/>
      <c r="F5" s="51" t="s">
        <v>249</v>
      </c>
      <c r="G5" s="91">
        <f>'Cover Sht'!$A$28</f>
        <v>0</v>
      </c>
      <c r="K5" s="51" t="s">
        <v>248</v>
      </c>
      <c r="L5" s="208">
        <f>IF('Cover Sht'!$A$10="POST  DESIGN  SERVICES",'Cover Sht'!$E$21,'Cover Sht'!$E$19)</f>
        <v>0</v>
      </c>
      <c r="M5" s="47"/>
      <c r="N5" s="47"/>
      <c r="O5" s="51" t="s">
        <v>249</v>
      </c>
      <c r="P5" s="91">
        <f>'Cover Sht'!$A$28</f>
        <v>0</v>
      </c>
      <c r="T5" s="51" t="s">
        <v>246</v>
      </c>
      <c r="U5" s="91">
        <f>'Cover Sht'!$E$18</f>
        <v>0</v>
      </c>
      <c r="V5" s="47"/>
      <c r="W5" s="47"/>
      <c r="X5" s="33" t="s">
        <v>245</v>
      </c>
      <c r="Y5" s="51" t="s">
        <v>247</v>
      </c>
      <c r="Z5" s="91">
        <f>'Cover Sht'!$D$22</f>
        <v>0</v>
      </c>
      <c r="AC5" s="47"/>
      <c r="AD5" s="52" t="s">
        <v>245</v>
      </c>
      <c r="AE5" s="53" t="s">
        <v>245</v>
      </c>
      <c r="AF5" s="47"/>
      <c r="AG5" s="47"/>
      <c r="AI5" s="90" t="s">
        <v>41</v>
      </c>
      <c r="AJ5" s="47"/>
      <c r="AK5" s="47"/>
      <c r="AL5" s="47"/>
      <c r="AN5" s="47"/>
      <c r="AO5" s="47"/>
      <c r="AP5" s="47"/>
      <c r="AQ5" s="47"/>
      <c r="AS5" s="90" t="s">
        <v>41</v>
      </c>
      <c r="AT5" s="47"/>
      <c r="AU5" s="47"/>
      <c r="AV5" s="47"/>
      <c r="AW5" s="47"/>
      <c r="AX5" s="52" t="s">
        <v>245</v>
      </c>
      <c r="AY5" s="53" t="s">
        <v>245</v>
      </c>
      <c r="AZ5" s="47"/>
      <c r="BA5" s="47"/>
      <c r="BD5" s="90" t="s">
        <v>41</v>
      </c>
      <c r="BE5" s="47"/>
      <c r="BF5" s="47"/>
      <c r="BG5" s="47"/>
    </row>
    <row r="6" spans="1:61" ht="11.25" customHeight="1" x14ac:dyDescent="0.2">
      <c r="B6" s="47"/>
      <c r="C6" s="47"/>
      <c r="D6" s="47"/>
      <c r="E6" s="47"/>
      <c r="F6" s="47"/>
      <c r="G6" s="79"/>
      <c r="H6" s="154"/>
      <c r="T6" s="51" t="s">
        <v>248</v>
      </c>
      <c r="U6" s="208">
        <f>IF('Cover Sht'!$A$10="POST  DESIGN  SERVICES",'Cover Sht'!$E$21,'Cover Sht'!$E$19)</f>
        <v>0</v>
      </c>
      <c r="V6" s="47"/>
      <c r="W6" s="47"/>
      <c r="X6" s="47"/>
      <c r="Y6" s="51" t="s">
        <v>249</v>
      </c>
      <c r="Z6" s="91">
        <f>'Cover Sht'!$A$28</f>
        <v>0</v>
      </c>
      <c r="AB6" s="80"/>
      <c r="AC6" s="47"/>
      <c r="AE6" s="51" t="s">
        <v>246</v>
      </c>
      <c r="AF6" s="91">
        <f>'Cover Sht'!$E$18</f>
        <v>0</v>
      </c>
      <c r="AG6" s="47"/>
      <c r="AH6" s="47"/>
      <c r="AI6" s="51" t="s">
        <v>247</v>
      </c>
      <c r="AJ6" s="91">
        <f>'Cover Sht'!$D$22</f>
        <v>0</v>
      </c>
      <c r="AL6" s="47"/>
      <c r="AO6" s="51" t="s">
        <v>246</v>
      </c>
      <c r="AP6" s="91">
        <f>'Cover Sht'!$E$18</f>
        <v>0</v>
      </c>
      <c r="AQ6" s="47"/>
      <c r="AR6" s="47"/>
      <c r="AS6" s="51" t="s">
        <v>247</v>
      </c>
      <c r="AT6" s="91">
        <f>'Cover Sht'!$D$22</f>
        <v>0</v>
      </c>
      <c r="AW6" s="47"/>
      <c r="AZ6" s="51" t="s">
        <v>246</v>
      </c>
      <c r="BA6" s="91">
        <f>'Cover Sht'!$E$18</f>
        <v>0</v>
      </c>
      <c r="BB6" s="47"/>
      <c r="BC6" s="33" t="s">
        <v>245</v>
      </c>
      <c r="BD6" s="51" t="s">
        <v>247</v>
      </c>
      <c r="BE6" s="91">
        <f>'Cover Sht'!$D$22</f>
        <v>0</v>
      </c>
      <c r="BG6" s="47"/>
    </row>
    <row r="7" spans="1:61" ht="11.25" customHeight="1" x14ac:dyDescent="0.2">
      <c r="A7" s="58"/>
      <c r="I7" s="60"/>
      <c r="J7" s="60"/>
      <c r="K7" s="60"/>
      <c r="L7" s="60"/>
      <c r="M7" s="60"/>
      <c r="N7" s="60"/>
      <c r="O7" s="60"/>
      <c r="P7" s="60"/>
      <c r="Q7" s="60"/>
      <c r="R7" s="60"/>
      <c r="T7" s="51"/>
      <c r="U7" s="91"/>
      <c r="V7" s="47"/>
      <c r="W7" s="47"/>
      <c r="X7" s="47"/>
      <c r="Y7" s="47"/>
      <c r="Z7" s="51"/>
      <c r="AA7" s="91"/>
      <c r="AB7" s="80"/>
      <c r="AC7" s="47"/>
      <c r="AE7" s="51" t="s">
        <v>248</v>
      </c>
      <c r="AF7" s="208">
        <f>IF('Cover Sht'!$A$10="POST  DESIGN  SERVICES",'Cover Sht'!$E$21,'Cover Sht'!$E$19)</f>
        <v>0</v>
      </c>
      <c r="AG7" s="47"/>
      <c r="AH7" s="47"/>
      <c r="AI7" s="51" t="s">
        <v>249</v>
      </c>
      <c r="AJ7" s="91">
        <f>'Cover Sht'!$A$28</f>
        <v>0</v>
      </c>
      <c r="AL7" s="47"/>
      <c r="AM7" s="47"/>
      <c r="AO7" s="51" t="s">
        <v>248</v>
      </c>
      <c r="AP7" s="208">
        <f>IF('Cover Sht'!$A$10="POST  DESIGN  SERVICES",'Cover Sht'!$E$21,'Cover Sht'!$E$19)</f>
        <v>0</v>
      </c>
      <c r="AQ7" s="47"/>
      <c r="AR7" s="47"/>
      <c r="AS7" s="51" t="s">
        <v>249</v>
      </c>
      <c r="AT7" s="91">
        <f>'Cover Sht'!$A$28</f>
        <v>0</v>
      </c>
      <c r="AW7" s="47"/>
      <c r="AZ7" s="51" t="s">
        <v>248</v>
      </c>
      <c r="BA7" s="208">
        <f>IF('Cover Sht'!$A$10="POST  DESIGN  SERVICES",'Cover Sht'!$E$21,'Cover Sht'!$E$19)</f>
        <v>0</v>
      </c>
      <c r="BB7" s="47"/>
      <c r="BC7" s="47"/>
      <c r="BD7" s="51" t="s">
        <v>249</v>
      </c>
      <c r="BE7" s="91">
        <f>'Cover Sht'!$A$28</f>
        <v>0</v>
      </c>
      <c r="BG7" s="47"/>
    </row>
    <row r="8" spans="1:61" ht="11.25" customHeight="1" x14ac:dyDescent="0.2">
      <c r="B8" s="59" t="s">
        <v>192</v>
      </c>
      <c r="C8" s="91"/>
      <c r="D8" s="91"/>
      <c r="E8" s="41" t="s">
        <v>238</v>
      </c>
      <c r="F8" s="41"/>
      <c r="G8" s="41" t="s">
        <v>239</v>
      </c>
      <c r="H8" s="41" t="s">
        <v>166</v>
      </c>
      <c r="I8" s="91"/>
      <c r="K8" s="59" t="s">
        <v>192</v>
      </c>
      <c r="L8" s="91"/>
      <c r="M8" s="91"/>
      <c r="N8" s="41" t="s">
        <v>238</v>
      </c>
      <c r="O8" s="41"/>
      <c r="P8" s="41" t="s">
        <v>239</v>
      </c>
      <c r="Q8" s="41" t="s">
        <v>166</v>
      </c>
      <c r="R8" s="91"/>
      <c r="S8" s="47"/>
      <c r="T8" s="47"/>
      <c r="U8" s="47"/>
      <c r="V8" s="42" t="s">
        <v>478</v>
      </c>
      <c r="W8" s="42" t="s">
        <v>45</v>
      </c>
      <c r="X8" s="38" t="s">
        <v>50</v>
      </c>
      <c r="Y8" s="43" t="s">
        <v>478</v>
      </c>
      <c r="Z8" s="38" t="s">
        <v>63</v>
      </c>
      <c r="AA8" s="38" t="s">
        <v>243</v>
      </c>
      <c r="AB8" s="38" t="s">
        <v>172</v>
      </c>
      <c r="AC8" s="38" t="s">
        <v>46</v>
      </c>
      <c r="AD8" s="173"/>
      <c r="AE8" s="173"/>
      <c r="AF8" s="173"/>
      <c r="AG8" s="92"/>
      <c r="AH8" s="92"/>
      <c r="AI8" s="92"/>
      <c r="AJ8" s="92"/>
      <c r="AK8" s="92"/>
      <c r="AL8" s="92"/>
      <c r="AM8" s="79"/>
      <c r="AN8" s="80"/>
      <c r="AO8" s="92"/>
      <c r="AP8" s="47"/>
      <c r="AQ8" s="92"/>
      <c r="AR8" s="92"/>
      <c r="AS8" s="92"/>
      <c r="AT8" s="92"/>
      <c r="AU8" s="92"/>
      <c r="AV8" s="92"/>
      <c r="AW8" s="47"/>
      <c r="AX8" s="79"/>
      <c r="AY8" s="80"/>
      <c r="AZ8" s="47"/>
      <c r="BH8" s="79"/>
      <c r="BI8" s="80"/>
    </row>
    <row r="9" spans="1:61" ht="11.25" customHeight="1" x14ac:dyDescent="0.2">
      <c r="A9" s="13" t="s">
        <v>1166</v>
      </c>
      <c r="C9" s="91"/>
      <c r="D9" s="91"/>
      <c r="I9" s="91"/>
      <c r="J9" s="13" t="s">
        <v>629</v>
      </c>
      <c r="K9" s="59"/>
      <c r="M9" s="91"/>
      <c r="R9" s="91"/>
      <c r="S9" s="47"/>
      <c r="T9" s="47"/>
      <c r="U9" s="47"/>
      <c r="V9" s="44" t="s">
        <v>45</v>
      </c>
      <c r="W9" s="44" t="s">
        <v>49</v>
      </c>
      <c r="X9" s="39" t="s">
        <v>876</v>
      </c>
      <c r="Y9" s="46" t="s">
        <v>63</v>
      </c>
      <c r="Z9" s="39"/>
      <c r="AA9" s="39"/>
      <c r="AB9" s="39" t="s">
        <v>821</v>
      </c>
      <c r="AC9" s="39" t="s">
        <v>51</v>
      </c>
      <c r="AD9" s="92"/>
      <c r="AE9" s="92"/>
      <c r="AF9" s="92"/>
      <c r="AG9" s="92"/>
      <c r="AH9" s="92"/>
      <c r="AI9" s="92"/>
      <c r="AJ9" s="47"/>
      <c r="AK9" s="92"/>
      <c r="AL9" s="92"/>
      <c r="AM9" s="92"/>
      <c r="AN9" s="92"/>
      <c r="AO9" s="92"/>
      <c r="AP9" s="47"/>
      <c r="AQ9" s="51"/>
      <c r="AR9" s="92"/>
      <c r="AS9" s="92"/>
      <c r="AT9" s="92"/>
      <c r="AV9" s="92"/>
      <c r="AW9" s="92"/>
      <c r="AX9" s="92"/>
      <c r="AY9" s="92"/>
      <c r="AZ9" s="47"/>
      <c r="BA9" s="47"/>
      <c r="BB9" s="92" t="s">
        <v>54</v>
      </c>
      <c r="BC9" s="92" t="s">
        <v>123</v>
      </c>
      <c r="BD9" s="92" t="s">
        <v>124</v>
      </c>
      <c r="BE9" s="92"/>
      <c r="BF9" s="92"/>
      <c r="BG9" s="92"/>
      <c r="BH9" s="47"/>
      <c r="BI9" s="92" t="s">
        <v>245</v>
      </c>
    </row>
    <row r="10" spans="1:61" ht="11.25" customHeight="1" x14ac:dyDescent="0.2">
      <c r="A10" s="58"/>
      <c r="B10" s="59" t="s">
        <v>359</v>
      </c>
      <c r="C10" s="91"/>
      <c r="D10" s="91"/>
      <c r="E10" s="582">
        <f>V19</f>
        <v>0</v>
      </c>
      <c r="F10" s="58"/>
      <c r="G10" s="199">
        <f>+'Fee Summary'!$G$11</f>
        <v>0</v>
      </c>
      <c r="H10" s="66">
        <f t="shared" ref="H10:H16" si="0">CEILING(E10*G10,0.01)</f>
        <v>0</v>
      </c>
      <c r="I10" s="61"/>
      <c r="J10" s="58"/>
      <c r="K10" s="59" t="s">
        <v>359</v>
      </c>
      <c r="L10" s="91"/>
      <c r="M10" s="91"/>
      <c r="N10" s="582">
        <f>V49</f>
        <v>0</v>
      </c>
      <c r="O10" s="58"/>
      <c r="P10" s="199">
        <f>+'Fee Summary'!$G$11</f>
        <v>0</v>
      </c>
      <c r="Q10" s="66">
        <f>CEILING(N10*P10,0.01)</f>
        <v>0</v>
      </c>
      <c r="R10" s="60"/>
      <c r="S10" s="47"/>
      <c r="T10" s="47"/>
      <c r="U10" s="47"/>
      <c r="V10" s="44" t="s">
        <v>49</v>
      </c>
      <c r="W10" s="44"/>
      <c r="X10" s="45"/>
      <c r="Y10" s="46"/>
      <c r="Z10" s="39" t="s">
        <v>245</v>
      </c>
      <c r="AA10" s="39"/>
      <c r="AB10" s="39" t="s">
        <v>245</v>
      </c>
      <c r="AC10" s="39"/>
      <c r="AD10" s="51"/>
      <c r="AE10" s="92"/>
      <c r="AF10" s="92"/>
      <c r="AK10" s="92"/>
      <c r="AL10" s="92"/>
      <c r="AM10" s="47"/>
      <c r="AN10" s="92"/>
      <c r="AO10" s="85"/>
      <c r="AP10" s="60"/>
      <c r="AQ10" s="47"/>
      <c r="AR10" s="47"/>
      <c r="AS10" s="47"/>
      <c r="AT10" s="47"/>
      <c r="AU10" s="47"/>
      <c r="AV10" s="47"/>
      <c r="AW10" s="47"/>
      <c r="AX10" s="13" t="s">
        <v>245</v>
      </c>
      <c r="AZ10" s="92" t="s">
        <v>706</v>
      </c>
      <c r="BA10" s="92"/>
      <c r="BB10" s="103"/>
      <c r="BC10" s="103"/>
      <c r="BD10" s="103"/>
      <c r="BE10" s="103"/>
      <c r="BF10" s="103"/>
    </row>
    <row r="11" spans="1:61" ht="11.25" customHeight="1" x14ac:dyDescent="0.2">
      <c r="A11" s="58"/>
      <c r="B11" s="59" t="s">
        <v>256</v>
      </c>
      <c r="C11" s="91"/>
      <c r="D11" s="91"/>
      <c r="E11" s="582">
        <f>W19</f>
        <v>0</v>
      </c>
      <c r="F11" s="58"/>
      <c r="G11" s="199">
        <f>+'Fee Summary'!$G$12</f>
        <v>0</v>
      </c>
      <c r="H11" s="66">
        <f t="shared" si="0"/>
        <v>0</v>
      </c>
      <c r="I11" s="60"/>
      <c r="J11" s="65" t="s">
        <v>152</v>
      </c>
      <c r="K11" s="59" t="s">
        <v>256</v>
      </c>
      <c r="L11" s="91"/>
      <c r="M11" s="91"/>
      <c r="N11" s="582">
        <f>W49</f>
        <v>0</v>
      </c>
      <c r="O11" s="58"/>
      <c r="P11" s="199">
        <f>+'Fee Summary'!$G$12</f>
        <v>0</v>
      </c>
      <c r="Q11" s="66">
        <f t="shared" ref="Q11:Q16" si="1">CEILING(N11*P11,0.01)</f>
        <v>0</v>
      </c>
      <c r="R11" s="61"/>
      <c r="S11" s="15" t="s">
        <v>1034</v>
      </c>
      <c r="T11" s="54"/>
      <c r="U11" s="54"/>
      <c r="V11" s="268"/>
      <c r="W11" s="268"/>
      <c r="X11" s="268"/>
      <c r="Y11" s="268"/>
      <c r="Z11" s="268"/>
      <c r="AA11" s="268"/>
      <c r="AB11" s="268"/>
      <c r="AC11" s="268"/>
      <c r="AD11" s="92"/>
      <c r="AE11" s="96" t="s">
        <v>630</v>
      </c>
      <c r="AF11" s="97"/>
      <c r="AG11" s="98"/>
      <c r="AH11" s="98"/>
      <c r="AI11" s="98"/>
      <c r="AJ11" s="98"/>
      <c r="AK11" s="98"/>
      <c r="AL11" s="98"/>
      <c r="AM11" s="92"/>
      <c r="AN11" s="47"/>
      <c r="AO11" s="96" t="s">
        <v>630</v>
      </c>
      <c r="AP11" s="97"/>
      <c r="AQ11" s="98"/>
      <c r="AR11" s="98"/>
      <c r="AS11" s="98"/>
      <c r="AT11" s="98"/>
      <c r="AU11" s="98"/>
      <c r="AV11" s="98"/>
      <c r="AW11" s="92"/>
      <c r="AX11" s="47"/>
      <c r="AZ11" s="85" t="s">
        <v>126</v>
      </c>
      <c r="BA11" s="47"/>
      <c r="BB11" s="333"/>
      <c r="BC11" s="333"/>
      <c r="BD11" s="304">
        <v>0</v>
      </c>
      <c r="BE11" s="76" t="s">
        <v>255</v>
      </c>
      <c r="BF11" s="112">
        <f>+BB11*BC11*BD11</f>
        <v>0</v>
      </c>
      <c r="BG11" s="47"/>
    </row>
    <row r="12" spans="1:61" ht="11.25" customHeight="1" x14ac:dyDescent="0.2">
      <c r="A12" s="65" t="s">
        <v>152</v>
      </c>
      <c r="B12" s="59" t="s">
        <v>104</v>
      </c>
      <c r="C12" s="91"/>
      <c r="D12" s="91"/>
      <c r="E12" s="582">
        <f>X19</f>
        <v>0</v>
      </c>
      <c r="F12" s="58"/>
      <c r="G12" s="199">
        <f>+'Fee Summary'!$G$13</f>
        <v>0</v>
      </c>
      <c r="H12" s="66">
        <f t="shared" si="0"/>
        <v>0</v>
      </c>
      <c r="I12" s="61"/>
      <c r="K12" s="59" t="s">
        <v>104</v>
      </c>
      <c r="L12" s="91"/>
      <c r="M12" s="61"/>
      <c r="N12" s="582">
        <f>X49</f>
        <v>0</v>
      </c>
      <c r="O12" s="58"/>
      <c r="P12" s="199">
        <f>+'Fee Summary'!$G$13</f>
        <v>0</v>
      </c>
      <c r="Q12" s="66">
        <f t="shared" si="1"/>
        <v>0</v>
      </c>
      <c r="R12" s="61"/>
      <c r="S12" s="11" t="s">
        <v>127</v>
      </c>
      <c r="T12" s="54"/>
      <c r="U12" s="54"/>
      <c r="V12" s="252"/>
      <c r="W12" s="252"/>
      <c r="X12" s="252"/>
      <c r="Y12" s="252"/>
      <c r="Z12" s="252"/>
      <c r="AA12" s="252"/>
      <c r="AB12" s="252"/>
      <c r="AC12" s="253">
        <f t="shared" ref="AC12:AC17" si="2">+SUM(V12:AB12)</f>
        <v>0</v>
      </c>
      <c r="AG12" s="76" t="s">
        <v>520</v>
      </c>
      <c r="AH12" s="76" t="s">
        <v>1114</v>
      </c>
      <c r="AI12" s="76" t="s">
        <v>253</v>
      </c>
      <c r="AJ12" s="76" t="s">
        <v>34</v>
      </c>
      <c r="AM12" s="54"/>
      <c r="AN12" s="47"/>
      <c r="AQ12" s="76" t="s">
        <v>520</v>
      </c>
      <c r="AR12" s="76" t="s">
        <v>1114</v>
      </c>
      <c r="AS12" s="76" t="s">
        <v>253</v>
      </c>
      <c r="AT12" s="76" t="s">
        <v>34</v>
      </c>
      <c r="AW12" s="54"/>
      <c r="AX12" s="47"/>
      <c r="AZ12" s="85" t="s">
        <v>511</v>
      </c>
      <c r="BA12" s="47"/>
      <c r="BB12" s="333"/>
      <c r="BC12" s="333"/>
      <c r="BD12" s="304">
        <v>0</v>
      </c>
      <c r="BE12" s="76" t="s">
        <v>255</v>
      </c>
      <c r="BF12" s="112">
        <f>BB12*BC12*BD12</f>
        <v>0</v>
      </c>
      <c r="BG12" s="47"/>
    </row>
    <row r="13" spans="1:61" ht="11.25" customHeight="1" x14ac:dyDescent="0.2">
      <c r="B13" s="59" t="s">
        <v>356</v>
      </c>
      <c r="C13" s="61"/>
      <c r="D13" s="61"/>
      <c r="E13" s="582">
        <f>Y19</f>
        <v>0</v>
      </c>
      <c r="F13" s="58"/>
      <c r="G13" s="199">
        <f>+'Fee Summary'!$G$14</f>
        <v>0</v>
      </c>
      <c r="H13" s="66">
        <f t="shared" si="0"/>
        <v>0</v>
      </c>
      <c r="I13" s="61"/>
      <c r="J13" s="58"/>
      <c r="K13" s="59" t="s">
        <v>356</v>
      </c>
      <c r="L13" s="61"/>
      <c r="M13" s="59"/>
      <c r="N13" s="582">
        <f>Y49</f>
        <v>0</v>
      </c>
      <c r="O13" s="58"/>
      <c r="P13" s="199">
        <f>+'Fee Summary'!$G$14</f>
        <v>0</v>
      </c>
      <c r="Q13" s="66">
        <f t="shared" si="1"/>
        <v>0</v>
      </c>
      <c r="R13" s="61"/>
      <c r="S13" s="11" t="s">
        <v>1035</v>
      </c>
      <c r="T13" s="47"/>
      <c r="U13" s="47"/>
      <c r="V13" s="252"/>
      <c r="W13" s="252"/>
      <c r="X13" s="252"/>
      <c r="Y13" s="252"/>
      <c r="Z13" s="252"/>
      <c r="AA13" s="252"/>
      <c r="AB13" s="252"/>
      <c r="AC13" s="253">
        <f t="shared" si="2"/>
        <v>0</v>
      </c>
      <c r="AE13" s="60" t="s">
        <v>517</v>
      </c>
      <c r="AF13" s="47"/>
      <c r="AG13" s="333"/>
      <c r="AH13" s="333"/>
      <c r="AI13" s="334">
        <v>0</v>
      </c>
      <c r="AJ13" s="102" t="s">
        <v>245</v>
      </c>
      <c r="AK13" s="76" t="s">
        <v>255</v>
      </c>
      <c r="AL13" s="100">
        <f>AH13*AI13*AG13</f>
        <v>0</v>
      </c>
      <c r="AM13" s="54"/>
      <c r="AO13" s="60" t="s">
        <v>517</v>
      </c>
      <c r="AP13" s="47"/>
      <c r="AQ13" s="333"/>
      <c r="AR13" s="333"/>
      <c r="AS13" s="334">
        <v>0</v>
      </c>
      <c r="AT13" s="102" t="s">
        <v>245</v>
      </c>
      <c r="AU13" s="76" t="s">
        <v>255</v>
      </c>
      <c r="AV13" s="100">
        <f>AR13*AS13*AQ13</f>
        <v>0</v>
      </c>
      <c r="AW13" s="54"/>
      <c r="AX13" s="47"/>
      <c r="AZ13" s="85" t="s">
        <v>512</v>
      </c>
      <c r="BA13" s="47"/>
      <c r="BB13" s="333"/>
      <c r="BC13" s="333"/>
      <c r="BD13" s="304">
        <v>0</v>
      </c>
      <c r="BE13" s="76" t="s">
        <v>255</v>
      </c>
      <c r="BF13" s="112">
        <f>BB13*BC13*BD13</f>
        <v>0</v>
      </c>
    </row>
    <row r="14" spans="1:61" ht="11.25" customHeight="1" x14ac:dyDescent="0.2">
      <c r="A14" s="58"/>
      <c r="B14" s="59" t="s">
        <v>63</v>
      </c>
      <c r="C14" s="59"/>
      <c r="D14" s="59"/>
      <c r="E14" s="582">
        <f>Z19</f>
        <v>0</v>
      </c>
      <c r="F14" s="58"/>
      <c r="G14" s="199">
        <f>+'Fee Summary'!$G$15</f>
        <v>0</v>
      </c>
      <c r="H14" s="66">
        <f t="shared" si="0"/>
        <v>0</v>
      </c>
      <c r="I14" s="61"/>
      <c r="J14" s="171" t="s">
        <v>152</v>
      </c>
      <c r="K14" s="59" t="s">
        <v>63</v>
      </c>
      <c r="L14" s="59"/>
      <c r="N14" s="582">
        <f>Z49</f>
        <v>0</v>
      </c>
      <c r="O14" s="58"/>
      <c r="P14" s="199">
        <f>+'Fee Summary'!$G$15</f>
        <v>0</v>
      </c>
      <c r="Q14" s="66">
        <f t="shared" si="1"/>
        <v>0</v>
      </c>
      <c r="R14" s="61"/>
      <c r="S14" s="11" t="s">
        <v>129</v>
      </c>
      <c r="T14" s="54"/>
      <c r="U14" s="54"/>
      <c r="V14" s="252"/>
      <c r="W14" s="252"/>
      <c r="X14" s="252"/>
      <c r="Y14" s="252"/>
      <c r="Z14" s="252"/>
      <c r="AA14" s="252"/>
      <c r="AB14" s="252"/>
      <c r="AC14" s="253">
        <f t="shared" si="2"/>
        <v>0</v>
      </c>
      <c r="AD14" s="47"/>
      <c r="AE14" s="60" t="s">
        <v>140</v>
      </c>
      <c r="AF14" s="47"/>
      <c r="AG14" s="333"/>
      <c r="AH14" s="231"/>
      <c r="AI14" s="413">
        <v>0</v>
      </c>
      <c r="AJ14" s="341"/>
      <c r="AK14" s="76" t="s">
        <v>255</v>
      </c>
      <c r="AL14" s="100">
        <f>AI14*AJ14*AG14</f>
        <v>0</v>
      </c>
      <c r="AM14" s="54"/>
      <c r="AO14" s="60" t="s">
        <v>140</v>
      </c>
      <c r="AP14" s="47"/>
      <c r="AQ14" s="333"/>
      <c r="AR14" s="231"/>
      <c r="AS14" s="413">
        <v>0.625</v>
      </c>
      <c r="AT14" s="341"/>
      <c r="AU14" s="76" t="s">
        <v>255</v>
      </c>
      <c r="AV14" s="100">
        <f>AS14*AT14*AQ14</f>
        <v>0</v>
      </c>
      <c r="AW14" s="184"/>
      <c r="AX14" s="47"/>
      <c r="AZ14" s="85"/>
      <c r="BA14" s="47"/>
      <c r="BB14" s="92" t="s">
        <v>138</v>
      </c>
      <c r="BC14" s="76" t="s">
        <v>137</v>
      </c>
      <c r="BD14" s="92" t="s">
        <v>717</v>
      </c>
      <c r="BE14" s="76"/>
      <c r="BF14" s="307"/>
      <c r="BH14" s="137"/>
    </row>
    <row r="15" spans="1:61" ht="11.25" customHeight="1" x14ac:dyDescent="0.2">
      <c r="A15" s="171" t="s">
        <v>152</v>
      </c>
      <c r="B15" s="59" t="s">
        <v>243</v>
      </c>
      <c r="E15" s="582">
        <f>AA19</f>
        <v>0</v>
      </c>
      <c r="F15" s="58"/>
      <c r="G15" s="199">
        <f>+'Fee Summary'!$G$19</f>
        <v>0</v>
      </c>
      <c r="H15" s="66">
        <f t="shared" si="0"/>
        <v>0</v>
      </c>
      <c r="I15" s="61"/>
      <c r="J15" s="65" t="s">
        <v>152</v>
      </c>
      <c r="K15" s="59" t="s">
        <v>243</v>
      </c>
      <c r="M15" s="61"/>
      <c r="N15" s="582">
        <f>AA49</f>
        <v>0</v>
      </c>
      <c r="O15" s="58"/>
      <c r="P15" s="199">
        <f>+'Fee Summary'!$G$19</f>
        <v>0</v>
      </c>
      <c r="Q15" s="66">
        <f t="shared" si="1"/>
        <v>0</v>
      </c>
      <c r="R15" s="61"/>
      <c r="S15" s="11" t="s">
        <v>130</v>
      </c>
      <c r="T15" s="54"/>
      <c r="U15" s="54"/>
      <c r="V15" s="252"/>
      <c r="W15" s="252"/>
      <c r="X15" s="252"/>
      <c r="Y15" s="252"/>
      <c r="Z15" s="252"/>
      <c r="AA15" s="252"/>
      <c r="AB15" s="252"/>
      <c r="AC15" s="253">
        <f t="shared" si="2"/>
        <v>0</v>
      </c>
      <c r="AE15" s="60" t="s">
        <v>142</v>
      </c>
      <c r="AG15" s="333"/>
      <c r="AH15" s="555"/>
      <c r="AI15" s="335">
        <v>0</v>
      </c>
      <c r="AJ15" s="137"/>
      <c r="AK15" s="76" t="s">
        <v>255</v>
      </c>
      <c r="AL15" s="100">
        <f>AG15*AI15</f>
        <v>0</v>
      </c>
      <c r="AM15" s="54"/>
      <c r="AN15" s="51"/>
      <c r="AO15" s="60" t="s">
        <v>142</v>
      </c>
      <c r="AQ15" s="333"/>
      <c r="AR15" s="555"/>
      <c r="AS15" s="335"/>
      <c r="AT15" s="137"/>
      <c r="AU15" s="76" t="s">
        <v>255</v>
      </c>
      <c r="AV15" s="100">
        <f>AQ15*AS15</f>
        <v>0</v>
      </c>
      <c r="AW15" s="54"/>
      <c r="AX15" s="47"/>
      <c r="AZ15" s="92" t="s">
        <v>128</v>
      </c>
      <c r="BA15" s="47"/>
      <c r="BB15" s="103"/>
      <c r="BC15" s="103"/>
      <c r="BD15" s="103"/>
      <c r="BE15" s="103"/>
      <c r="BF15" s="103"/>
    </row>
    <row r="16" spans="1:61" ht="11.25" customHeight="1" x14ac:dyDescent="0.2">
      <c r="A16" s="65" t="s">
        <v>152</v>
      </c>
      <c r="B16" s="59" t="s">
        <v>358</v>
      </c>
      <c r="C16" s="61"/>
      <c r="D16" s="61"/>
      <c r="E16" s="582">
        <f>AB19</f>
        <v>0</v>
      </c>
      <c r="F16" s="58"/>
      <c r="G16" s="199">
        <f>+'Fee Summary'!$G$20</f>
        <v>0</v>
      </c>
      <c r="H16" s="66">
        <f t="shared" si="0"/>
        <v>0</v>
      </c>
      <c r="I16" s="61"/>
      <c r="J16" s="58"/>
      <c r="K16" s="59" t="s">
        <v>358</v>
      </c>
      <c r="L16" s="61"/>
      <c r="N16" s="582">
        <f>AB49</f>
        <v>0</v>
      </c>
      <c r="O16" s="58"/>
      <c r="P16" s="199">
        <f>+'Fee Summary'!$G$20</f>
        <v>0</v>
      </c>
      <c r="Q16" s="66">
        <f t="shared" si="1"/>
        <v>0</v>
      </c>
      <c r="R16" s="61"/>
      <c r="S16" s="11" t="s">
        <v>1036</v>
      </c>
      <c r="T16" s="47"/>
      <c r="U16" s="47"/>
      <c r="V16" s="252"/>
      <c r="W16" s="252"/>
      <c r="X16" s="252"/>
      <c r="Y16" s="252"/>
      <c r="Z16" s="252"/>
      <c r="AA16" s="252"/>
      <c r="AB16" s="252"/>
      <c r="AC16" s="253">
        <f t="shared" si="2"/>
        <v>0</v>
      </c>
      <c r="AD16" s="51" t="s">
        <v>245</v>
      </c>
      <c r="AE16" s="60" t="s">
        <v>168</v>
      </c>
      <c r="AG16" s="333"/>
      <c r="AH16" s="137"/>
      <c r="AI16" s="335">
        <v>0</v>
      </c>
      <c r="AJ16" s="137"/>
      <c r="AK16" s="76" t="s">
        <v>255</v>
      </c>
      <c r="AL16" s="100">
        <f>AG16*AI16</f>
        <v>0</v>
      </c>
      <c r="AM16" s="54"/>
      <c r="AN16" s="47"/>
      <c r="AO16" s="60" t="s">
        <v>168</v>
      </c>
      <c r="AQ16" s="333"/>
      <c r="AR16" s="137"/>
      <c r="AS16" s="335">
        <v>0</v>
      </c>
      <c r="AT16" s="137"/>
      <c r="AU16" s="76" t="s">
        <v>255</v>
      </c>
      <c r="AV16" s="100">
        <f>AQ16*AS16</f>
        <v>0</v>
      </c>
      <c r="AW16" s="54"/>
      <c r="AX16" s="47"/>
      <c r="BA16" s="47"/>
      <c r="BB16" s="333"/>
      <c r="BC16" s="624"/>
      <c r="BD16" s="304">
        <v>0</v>
      </c>
      <c r="BE16" s="76" t="s">
        <v>255</v>
      </c>
      <c r="BF16" s="112">
        <f>+BB16*BC16*BD16</f>
        <v>0</v>
      </c>
    </row>
    <row r="17" spans="1:61" ht="11.25" customHeight="1" x14ac:dyDescent="0.2">
      <c r="A17" s="58"/>
      <c r="E17" s="583">
        <f>SUM(E10:E16)</f>
        <v>0</v>
      </c>
      <c r="F17" s="295"/>
      <c r="G17" s="107"/>
      <c r="H17" s="170">
        <f>SUM(H10:H16)</f>
        <v>0</v>
      </c>
      <c r="I17" s="61"/>
      <c r="J17" s="58"/>
      <c r="N17" s="583">
        <f>SUM(N10:N16)</f>
        <v>0</v>
      </c>
      <c r="O17" s="295"/>
      <c r="P17" s="107"/>
      <c r="Q17" s="170">
        <f>SUM(Q10:Q16)</f>
        <v>0</v>
      </c>
      <c r="R17" s="61"/>
      <c r="S17" s="11" t="s">
        <v>1037</v>
      </c>
      <c r="T17" s="47"/>
      <c r="U17" s="47"/>
      <c r="V17" s="252"/>
      <c r="W17" s="252"/>
      <c r="X17" s="252"/>
      <c r="Y17" s="252"/>
      <c r="Z17" s="252"/>
      <c r="AA17" s="252"/>
      <c r="AB17" s="252"/>
      <c r="AC17" s="253">
        <f t="shared" si="2"/>
        <v>0</v>
      </c>
      <c r="AD17" s="47"/>
      <c r="AE17" s="60" t="s">
        <v>518</v>
      </c>
      <c r="AG17" s="333"/>
      <c r="AH17" s="137"/>
      <c r="AI17" s="336">
        <v>0</v>
      </c>
      <c r="AJ17" s="137"/>
      <c r="AK17" s="76" t="s">
        <v>255</v>
      </c>
      <c r="AL17" s="100">
        <f>AG17*AI17</f>
        <v>0</v>
      </c>
      <c r="AM17" s="184"/>
      <c r="AO17" s="60" t="s">
        <v>518</v>
      </c>
      <c r="AQ17" s="333"/>
      <c r="AR17" s="137"/>
      <c r="AS17" s="336">
        <v>0</v>
      </c>
      <c r="AT17" s="137"/>
      <c r="AU17" s="76" t="s">
        <v>255</v>
      </c>
      <c r="AV17" s="100">
        <f>AQ17*AS17</f>
        <v>0</v>
      </c>
      <c r="AW17" s="47"/>
      <c r="AX17" s="47"/>
      <c r="BB17" s="92" t="s">
        <v>54</v>
      </c>
      <c r="BC17" s="182"/>
      <c r="BD17" s="92" t="s">
        <v>125</v>
      </c>
      <c r="BE17" s="76"/>
      <c r="BF17" s="307"/>
    </row>
    <row r="18" spans="1:61" ht="11.25" customHeight="1" thickBot="1" x14ac:dyDescent="0.25">
      <c r="A18" s="58"/>
      <c r="E18" s="137"/>
      <c r="F18" s="58"/>
      <c r="G18" s="58"/>
      <c r="H18" s="58"/>
      <c r="I18" s="61"/>
      <c r="N18" s="137"/>
      <c r="O18" s="58"/>
      <c r="P18" s="58"/>
      <c r="Q18" s="58"/>
      <c r="R18" s="61"/>
      <c r="S18" s="47"/>
      <c r="T18" s="47"/>
      <c r="U18" s="47"/>
      <c r="V18" s="266"/>
      <c r="W18" s="266"/>
      <c r="X18" s="266"/>
      <c r="Y18" s="266"/>
      <c r="Z18" s="266"/>
      <c r="AA18" s="266"/>
      <c r="AB18" s="266"/>
      <c r="AC18" s="268"/>
      <c r="AD18" s="47"/>
      <c r="AE18" s="93" t="s">
        <v>53</v>
      </c>
      <c r="AF18" s="93"/>
      <c r="AG18" s="93"/>
      <c r="AH18" s="232"/>
      <c r="AI18" s="98"/>
      <c r="AJ18" s="98"/>
      <c r="AK18" s="98"/>
      <c r="AL18" s="93"/>
      <c r="AM18" s="47"/>
      <c r="AN18" s="47"/>
      <c r="AO18" s="93" t="s">
        <v>53</v>
      </c>
      <c r="AP18" s="93"/>
      <c r="AQ18" s="93"/>
      <c r="AR18" s="232"/>
      <c r="AS18" s="98"/>
      <c r="AT18" s="98"/>
      <c r="AU18" s="98"/>
      <c r="AV18" s="93"/>
      <c r="AW18" s="47"/>
      <c r="AX18" s="47"/>
      <c r="AZ18" s="92" t="s">
        <v>822</v>
      </c>
      <c r="BA18" s="92"/>
      <c r="BB18" s="103"/>
      <c r="BC18" s="103"/>
      <c r="BD18" s="103"/>
      <c r="BE18" s="103"/>
      <c r="BF18" s="103"/>
    </row>
    <row r="19" spans="1:61" ht="11.25" customHeight="1" thickTop="1" x14ac:dyDescent="0.2">
      <c r="E19" s="60" t="s">
        <v>210</v>
      </c>
      <c r="F19" s="58"/>
      <c r="G19" s="257">
        <f>+'Fee Summary'!$V$11</f>
        <v>0</v>
      </c>
      <c r="H19" s="66">
        <f>CEILING(H17*G19,0.01)</f>
        <v>0</v>
      </c>
      <c r="I19" s="61"/>
      <c r="N19" s="60" t="s">
        <v>210</v>
      </c>
      <c r="O19" s="58"/>
      <c r="P19" s="201">
        <f>+'Fee Summary'!V11</f>
        <v>0</v>
      </c>
      <c r="Q19" s="66">
        <f>CEILING(Q17*P19,0.01)</f>
        <v>0</v>
      </c>
      <c r="R19" s="61"/>
      <c r="S19" s="13"/>
      <c r="T19" s="47"/>
      <c r="U19" s="61" t="s">
        <v>46</v>
      </c>
      <c r="V19" s="593">
        <f t="shared" ref="V19:AA19" si="3">SUM(V12:V17)</f>
        <v>0</v>
      </c>
      <c r="W19" s="593">
        <f t="shared" si="3"/>
        <v>0</v>
      </c>
      <c r="X19" s="593">
        <f t="shared" si="3"/>
        <v>0</v>
      </c>
      <c r="Y19" s="593">
        <f t="shared" si="3"/>
        <v>0</v>
      </c>
      <c r="Z19" s="593">
        <f t="shared" si="3"/>
        <v>0</v>
      </c>
      <c r="AA19" s="593">
        <f t="shared" si="3"/>
        <v>0</v>
      </c>
      <c r="AB19" s="593">
        <f>+SUM(AB12:AB17)</f>
        <v>0</v>
      </c>
      <c r="AC19" s="124">
        <f>+SUM(V19:AB19)</f>
        <v>0</v>
      </c>
      <c r="AE19" s="92"/>
      <c r="AF19" s="92"/>
      <c r="AG19" s="76" t="s">
        <v>519</v>
      </c>
      <c r="AH19" s="76" t="s">
        <v>1114</v>
      </c>
      <c r="AI19" s="182" t="s">
        <v>253</v>
      </c>
      <c r="AJ19" s="47"/>
      <c r="AK19" s="47"/>
      <c r="AL19" s="92"/>
      <c r="AM19" s="47"/>
      <c r="AN19" s="47"/>
      <c r="AO19" s="92"/>
      <c r="AP19" s="92"/>
      <c r="AQ19" s="76" t="s">
        <v>519</v>
      </c>
      <c r="AR19" s="76" t="s">
        <v>1114</v>
      </c>
      <c r="AS19" s="182" t="s">
        <v>253</v>
      </c>
      <c r="AT19" s="47"/>
      <c r="AU19" s="47"/>
      <c r="AV19" s="92"/>
      <c r="AW19" s="47"/>
      <c r="AZ19" s="85" t="s">
        <v>281</v>
      </c>
      <c r="BB19" s="333"/>
      <c r="BC19" s="624"/>
      <c r="BD19" s="304">
        <v>0</v>
      </c>
      <c r="BE19" s="76" t="s">
        <v>255</v>
      </c>
      <c r="BF19" s="112">
        <f>+BB19*BD19</f>
        <v>0</v>
      </c>
      <c r="BI19" s="137"/>
    </row>
    <row r="20" spans="1:61" ht="11.25" customHeight="1" x14ac:dyDescent="0.2">
      <c r="E20" s="67" t="s">
        <v>195</v>
      </c>
      <c r="F20" s="68"/>
      <c r="G20" s="621"/>
      <c r="H20" s="69">
        <f>+H35</f>
        <v>0</v>
      </c>
      <c r="I20" s="61"/>
      <c r="N20" s="67" t="s">
        <v>195</v>
      </c>
      <c r="O20" s="68"/>
      <c r="P20" s="621"/>
      <c r="Q20" s="69">
        <f>+Q37</f>
        <v>0</v>
      </c>
      <c r="R20" s="61"/>
      <c r="S20" s="11"/>
      <c r="T20" s="21"/>
      <c r="U20" s="47"/>
      <c r="V20" s="708">
        <f t="shared" ref="V20:AB20" si="4">IF($AC$19=0,0,V19/$AC$19)</f>
        <v>0</v>
      </c>
      <c r="W20" s="707">
        <f t="shared" si="4"/>
        <v>0</v>
      </c>
      <c r="X20" s="707">
        <f t="shared" si="4"/>
        <v>0</v>
      </c>
      <c r="Y20" s="707">
        <f t="shared" si="4"/>
        <v>0</v>
      </c>
      <c r="Z20" s="707">
        <f t="shared" si="4"/>
        <v>0</v>
      </c>
      <c r="AA20" s="707">
        <f t="shared" si="4"/>
        <v>0</v>
      </c>
      <c r="AB20" s="707">
        <f t="shared" si="4"/>
        <v>0</v>
      </c>
      <c r="AC20" s="706">
        <f>SUM(V20:AB20)</f>
        <v>0</v>
      </c>
      <c r="AE20" s="85" t="s">
        <v>830</v>
      </c>
      <c r="AF20" s="92"/>
      <c r="AG20" s="333"/>
      <c r="AH20" s="333"/>
      <c r="AI20" s="337">
        <v>0</v>
      </c>
      <c r="AJ20" s="137"/>
      <c r="AK20" s="76" t="s">
        <v>255</v>
      </c>
      <c r="AL20" s="100">
        <f>AI20*AH20*AG20</f>
        <v>0</v>
      </c>
      <c r="AM20" s="47"/>
      <c r="AO20" s="85" t="s">
        <v>830</v>
      </c>
      <c r="AP20" s="92"/>
      <c r="AQ20" s="333"/>
      <c r="AR20" s="333"/>
      <c r="AS20" s="337"/>
      <c r="AT20" s="137"/>
      <c r="AU20" s="76" t="s">
        <v>255</v>
      </c>
      <c r="AV20" s="100">
        <f>AS20*AR20*AQ20</f>
        <v>0</v>
      </c>
      <c r="AW20" s="47"/>
      <c r="AX20" s="47"/>
      <c r="BA20" s="47"/>
      <c r="BB20" s="92" t="s">
        <v>54</v>
      </c>
      <c r="BC20" s="182"/>
      <c r="BD20" s="92" t="s">
        <v>125</v>
      </c>
      <c r="BE20" s="76"/>
      <c r="BF20" s="307"/>
      <c r="BH20" s="714"/>
    </row>
    <row r="21" spans="1:61" ht="11.25" customHeight="1" x14ac:dyDescent="0.2">
      <c r="E21" s="835" t="s">
        <v>57</v>
      </c>
      <c r="F21" s="835"/>
      <c r="G21" s="835"/>
      <c r="H21" s="258">
        <f>SUM(H17:H20)</f>
        <v>0</v>
      </c>
      <c r="I21" s="61"/>
      <c r="N21" s="835" t="s">
        <v>57</v>
      </c>
      <c r="O21" s="835"/>
      <c r="P21" s="835"/>
      <c r="Q21" s="70">
        <f>SUM(Q17:Q20)</f>
        <v>0</v>
      </c>
      <c r="R21" s="61"/>
      <c r="S21" s="11"/>
      <c r="T21" s="21"/>
      <c r="U21" s="47"/>
      <c r="V21" s="470"/>
      <c r="W21" s="470"/>
      <c r="X21" s="470"/>
      <c r="Y21" s="470"/>
      <c r="Z21" s="470"/>
      <c r="AA21" s="470"/>
      <c r="AB21" s="470"/>
      <c r="AC21" s="174"/>
      <c r="AE21" s="85" t="s">
        <v>831</v>
      </c>
      <c r="AF21" s="92"/>
      <c r="AG21" s="333"/>
      <c r="AH21" s="333"/>
      <c r="AI21" s="248">
        <f>0.75*AI20</f>
        <v>0</v>
      </c>
      <c r="AJ21" s="137"/>
      <c r="AK21" s="76" t="s">
        <v>255</v>
      </c>
      <c r="AL21" s="100">
        <f>AI21*AH21*AG21</f>
        <v>0</v>
      </c>
      <c r="AM21" s="47"/>
      <c r="AO21" s="85" t="s">
        <v>831</v>
      </c>
      <c r="AP21" s="92"/>
      <c r="AQ21" s="333"/>
      <c r="AR21" s="333"/>
      <c r="AS21" s="248">
        <f>0.75*AS20</f>
        <v>0</v>
      </c>
      <c r="AT21" s="137"/>
      <c r="AU21" s="76" t="s">
        <v>255</v>
      </c>
      <c r="AV21" s="100">
        <f>AS21*AR21*AQ21</f>
        <v>0</v>
      </c>
      <c r="AW21" s="184"/>
      <c r="AX21" s="47"/>
      <c r="AZ21" s="92" t="s">
        <v>131</v>
      </c>
      <c r="BA21" s="47"/>
      <c r="BB21" s="113"/>
      <c r="BC21" s="113"/>
      <c r="BD21" s="113"/>
      <c r="BE21" s="103"/>
      <c r="BF21" s="103"/>
    </row>
    <row r="22" spans="1:61" ht="11.25" customHeight="1" x14ac:dyDescent="0.2">
      <c r="E22" s="60" t="s">
        <v>245</v>
      </c>
      <c r="F22" s="58"/>
      <c r="G22" s="58"/>
      <c r="H22" s="60" t="s">
        <v>245</v>
      </c>
      <c r="I22" s="61"/>
      <c r="N22" s="60" t="s">
        <v>245</v>
      </c>
      <c r="O22" s="58"/>
      <c r="P22" s="58"/>
      <c r="Q22" s="60" t="s">
        <v>245</v>
      </c>
      <c r="R22" s="61"/>
      <c r="S22" s="11"/>
      <c r="T22" s="21"/>
      <c r="U22" s="47"/>
      <c r="V22" s="42" t="s">
        <v>478</v>
      </c>
      <c r="W22" s="42" t="s">
        <v>45</v>
      </c>
      <c r="X22" s="38" t="s">
        <v>50</v>
      </c>
      <c r="Y22" s="43" t="s">
        <v>478</v>
      </c>
      <c r="Z22" s="38" t="s">
        <v>63</v>
      </c>
      <c r="AA22" s="38" t="s">
        <v>243</v>
      </c>
      <c r="AB22" s="38" t="s">
        <v>172</v>
      </c>
      <c r="AC22" s="38" t="s">
        <v>46</v>
      </c>
      <c r="AE22" s="105" t="s">
        <v>626</v>
      </c>
      <c r="AF22" s="94"/>
      <c r="AG22" s="333"/>
      <c r="AH22" s="333"/>
      <c r="AI22" s="337">
        <v>0</v>
      </c>
      <c r="AJ22" s="303"/>
      <c r="AK22" s="77" t="s">
        <v>255</v>
      </c>
      <c r="AL22" s="95">
        <f>AI22*AH22*AG22</f>
        <v>0</v>
      </c>
      <c r="AM22" s="47"/>
      <c r="AN22" s="92"/>
      <c r="AO22" s="105" t="s">
        <v>626</v>
      </c>
      <c r="AP22" s="94"/>
      <c r="AQ22" s="333"/>
      <c r="AR22" s="333"/>
      <c r="AS22" s="337"/>
      <c r="AT22" s="303"/>
      <c r="AU22" s="77" t="s">
        <v>255</v>
      </c>
      <c r="AV22" s="95">
        <f>AS22*AR22*AQ22</f>
        <v>0</v>
      </c>
      <c r="AW22" s="47"/>
      <c r="AX22" s="47"/>
      <c r="AZ22" s="85" t="s">
        <v>132</v>
      </c>
      <c r="BA22" s="47"/>
      <c r="BB22" s="333"/>
      <c r="BC22" s="305" t="s">
        <v>257</v>
      </c>
      <c r="BD22" s="304">
        <v>0</v>
      </c>
      <c r="BE22" s="76" t="s">
        <v>255</v>
      </c>
      <c r="BF22" s="112">
        <f>BB22*BD22</f>
        <v>0</v>
      </c>
    </row>
    <row r="23" spans="1:61" ht="11.25" customHeight="1" thickBot="1" x14ac:dyDescent="0.25">
      <c r="E23" s="60" t="s">
        <v>632</v>
      </c>
      <c r="F23" s="58"/>
      <c r="G23" s="58"/>
      <c r="H23" s="237">
        <f>AL26</f>
        <v>0</v>
      </c>
      <c r="I23" s="61"/>
      <c r="N23" s="60" t="s">
        <v>632</v>
      </c>
      <c r="O23" s="58"/>
      <c r="P23" s="58"/>
      <c r="Q23" s="260">
        <f>AW45</f>
        <v>0</v>
      </c>
      <c r="R23" s="61"/>
      <c r="S23" s="11"/>
      <c r="T23" s="21"/>
      <c r="U23" s="47"/>
      <c r="V23" s="44" t="s">
        <v>45</v>
      </c>
      <c r="W23" s="44" t="s">
        <v>49</v>
      </c>
      <c r="X23" s="39" t="s">
        <v>876</v>
      </c>
      <c r="Y23" s="46" t="s">
        <v>63</v>
      </c>
      <c r="Z23" s="39"/>
      <c r="AA23" s="39"/>
      <c r="AB23" s="39" t="s">
        <v>821</v>
      </c>
      <c r="AC23" s="39" t="s">
        <v>51</v>
      </c>
      <c r="AG23" s="137"/>
      <c r="AH23" s="137"/>
      <c r="AI23" s="137"/>
      <c r="AJ23" s="137"/>
      <c r="AL23" s="557">
        <f>+SUM(AL13:AL22)</f>
        <v>0</v>
      </c>
      <c r="AM23" s="184"/>
      <c r="AN23" s="92"/>
      <c r="AQ23" s="137"/>
      <c r="AR23" s="137"/>
      <c r="AS23" s="137"/>
      <c r="AT23" s="137"/>
      <c r="AV23" s="557">
        <f>+SUM(AV13:AV22)</f>
        <v>0</v>
      </c>
      <c r="AZ23" s="114" t="s">
        <v>133</v>
      </c>
      <c r="BA23" s="115"/>
      <c r="BB23" s="344"/>
      <c r="BC23" s="306" t="s">
        <v>257</v>
      </c>
      <c r="BD23" s="311">
        <v>0</v>
      </c>
      <c r="BE23" s="109" t="s">
        <v>255</v>
      </c>
      <c r="BF23" s="116">
        <f>BB23*BD23</f>
        <v>0</v>
      </c>
      <c r="BG23" s="86"/>
    </row>
    <row r="24" spans="1:61" ht="11.25" customHeight="1" thickTop="1" thickBot="1" x14ac:dyDescent="0.25">
      <c r="E24" s="60" t="s">
        <v>194</v>
      </c>
      <c r="F24" s="58"/>
      <c r="G24" s="202">
        <f>+'Fee Summary'!$Z$25</f>
        <v>0.13</v>
      </c>
      <c r="H24" s="71">
        <f>CEILING((H17+H20)*G24,0.01)</f>
        <v>0</v>
      </c>
      <c r="I24" s="61"/>
      <c r="N24" s="60" t="s">
        <v>194</v>
      </c>
      <c r="O24" s="58"/>
      <c r="P24" s="202">
        <f>+'Fee Summary'!Z25</f>
        <v>0.13</v>
      </c>
      <c r="Q24" s="71">
        <f>CEILING((Q17+Q20)*P24,0.01)</f>
        <v>0</v>
      </c>
      <c r="R24" s="61"/>
      <c r="S24" s="11"/>
      <c r="T24" s="21"/>
      <c r="U24" s="47"/>
      <c r="V24" s="44" t="s">
        <v>49</v>
      </c>
      <c r="W24" s="44"/>
      <c r="X24" s="45"/>
      <c r="Y24" s="46"/>
      <c r="Z24" s="39" t="s">
        <v>245</v>
      </c>
      <c r="AA24" s="39"/>
      <c r="AB24" s="39" t="s">
        <v>245</v>
      </c>
      <c r="AC24" s="39"/>
      <c r="AD24" s="92"/>
      <c r="AE24" s="92"/>
      <c r="AF24" s="92"/>
      <c r="AG24" s="92"/>
      <c r="AZ24" s="17" t="s">
        <v>245</v>
      </c>
      <c r="BB24" s="47"/>
      <c r="BC24" s="49" t="s">
        <v>237</v>
      </c>
      <c r="BD24" s="92"/>
      <c r="BE24" s="47"/>
      <c r="BG24" s="117">
        <f>SUM(BF11:BF13,BF16,BF19,BF22:BF23)</f>
        <v>0</v>
      </c>
    </row>
    <row r="25" spans="1:61" ht="11.25" customHeight="1" thickTop="1" thickBot="1" x14ac:dyDescent="0.25">
      <c r="B25" s="59"/>
      <c r="E25" s="58"/>
      <c r="F25" s="58"/>
      <c r="G25" s="58"/>
      <c r="H25" s="72">
        <f>SUM(H21:H24)</f>
        <v>0</v>
      </c>
      <c r="I25" s="61"/>
      <c r="K25" s="59"/>
      <c r="N25" s="58"/>
      <c r="O25" s="58"/>
      <c r="P25" s="58"/>
      <c r="Q25" s="72">
        <f>SUM(Q21:Q24)</f>
        <v>0</v>
      </c>
      <c r="R25" s="61"/>
      <c r="S25" s="15" t="s">
        <v>704</v>
      </c>
      <c r="T25" s="47"/>
      <c r="U25" s="54"/>
      <c r="V25" s="268"/>
      <c r="W25" s="268"/>
      <c r="X25" s="268"/>
      <c r="Y25" s="268"/>
      <c r="Z25" s="268"/>
      <c r="AA25" s="268"/>
      <c r="AB25" s="268"/>
      <c r="AC25" s="268"/>
      <c r="AD25" s="51"/>
      <c r="AE25" s="92"/>
      <c r="AF25" s="92"/>
      <c r="AG25" s="104"/>
      <c r="AH25" s="76"/>
      <c r="AI25" s="175"/>
      <c r="AJ25" s="76"/>
      <c r="AL25" s="101"/>
      <c r="AM25" s="184"/>
      <c r="AN25" s="60" t="s">
        <v>631</v>
      </c>
      <c r="AO25" s="47"/>
      <c r="AP25" s="47"/>
      <c r="AQ25" s="47"/>
      <c r="AR25" s="47"/>
      <c r="AS25" s="76" t="s">
        <v>513</v>
      </c>
      <c r="AT25" s="47"/>
      <c r="AU25" s="76" t="s">
        <v>514</v>
      </c>
      <c r="AV25" s="47"/>
      <c r="AW25" s="47"/>
      <c r="AZ25" s="47"/>
      <c r="BA25" s="47"/>
      <c r="BB25" s="92" t="s">
        <v>54</v>
      </c>
      <c r="BC25" s="92" t="s">
        <v>245</v>
      </c>
      <c r="BD25" s="92" t="s">
        <v>179</v>
      </c>
      <c r="BE25" s="47"/>
      <c r="BF25" s="92" t="s">
        <v>245</v>
      </c>
      <c r="BG25" s="47"/>
    </row>
    <row r="26" spans="1:61" ht="11.25" customHeight="1" thickTop="1" x14ac:dyDescent="0.2">
      <c r="B26" s="59"/>
      <c r="E26" s="67" t="s">
        <v>211</v>
      </c>
      <c r="F26" s="68"/>
      <c r="G26" s="203">
        <f>+'Fee Summary'!$AA$25</f>
        <v>0</v>
      </c>
      <c r="H26" s="69">
        <f>CEILING(H17*G26,0.01)</f>
        <v>0</v>
      </c>
      <c r="I26" s="61"/>
      <c r="K26" s="59"/>
      <c r="N26" s="67" t="s">
        <v>211</v>
      </c>
      <c r="O26" s="68"/>
      <c r="P26" s="203">
        <f>+'Fee Summary'!AA25</f>
        <v>0</v>
      </c>
      <c r="Q26" s="69">
        <f>CEILING(Q17*P26,0.01)</f>
        <v>0</v>
      </c>
      <c r="S26" s="11" t="s">
        <v>1038</v>
      </c>
      <c r="T26" s="54"/>
      <c r="U26" s="47"/>
      <c r="V26" s="252"/>
      <c r="W26" s="252"/>
      <c r="X26" s="252"/>
      <c r="Y26" s="252"/>
      <c r="Z26" s="252"/>
      <c r="AA26" s="252"/>
      <c r="AB26" s="252"/>
      <c r="AC26" s="253">
        <f>+SUM(V26:AB26)</f>
        <v>0</v>
      </c>
      <c r="AD26" s="92"/>
      <c r="AE26" s="179" t="s">
        <v>1162</v>
      </c>
      <c r="AF26" s="179"/>
      <c r="AG26" s="179"/>
      <c r="AH26" s="180"/>
      <c r="AI26" s="180"/>
      <c r="AJ26" s="180"/>
      <c r="AK26" s="180"/>
      <c r="AL26" s="263">
        <f>+AL23</f>
        <v>0</v>
      </c>
      <c r="AM26" s="47"/>
      <c r="AN26" s="85" t="s">
        <v>1117</v>
      </c>
      <c r="AO26" s="61"/>
      <c r="AP26" s="61"/>
      <c r="AQ26" s="61"/>
      <c r="AR26" s="47"/>
      <c r="AS26" s="346"/>
      <c r="AT26" s="47"/>
      <c r="AU26" s="347">
        <v>15</v>
      </c>
      <c r="AV26" s="47"/>
      <c r="AW26" s="348">
        <f t="shared" ref="AW26:AW32" si="5">AU26*AS26</f>
        <v>0</v>
      </c>
      <c r="AZ26" s="92" t="s">
        <v>708</v>
      </c>
      <c r="BA26" s="92"/>
      <c r="BB26" s="103"/>
      <c r="BC26" s="103"/>
      <c r="BD26" s="103"/>
      <c r="BE26" s="103"/>
      <c r="BF26" s="103"/>
      <c r="BG26" s="47"/>
    </row>
    <row r="27" spans="1:61" ht="11.25" customHeight="1" x14ac:dyDescent="0.2">
      <c r="B27" s="59"/>
      <c r="C27" s="836" t="s">
        <v>1169</v>
      </c>
      <c r="D27" s="836"/>
      <c r="E27" s="836"/>
      <c r="F27" s="836"/>
      <c r="G27" s="836"/>
      <c r="H27" s="73">
        <f>SUM(H25:H26)</f>
        <v>0</v>
      </c>
      <c r="K27" s="59"/>
      <c r="M27" s="836" t="s">
        <v>1165</v>
      </c>
      <c r="N27" s="836"/>
      <c r="O27" s="836"/>
      <c r="P27" s="836"/>
      <c r="Q27" s="73">
        <f>SUM(Q25:Q26)</f>
        <v>0</v>
      </c>
      <c r="R27" s="61"/>
      <c r="S27" s="11" t="s">
        <v>1039</v>
      </c>
      <c r="T27" s="54"/>
      <c r="U27" s="47"/>
      <c r="V27" s="252"/>
      <c r="W27" s="252"/>
      <c r="X27" s="252"/>
      <c r="Y27" s="252"/>
      <c r="Z27" s="252"/>
      <c r="AA27" s="252"/>
      <c r="AB27" s="252"/>
      <c r="AC27" s="253">
        <f>+SUM(V27:AB27)</f>
        <v>0</v>
      </c>
      <c r="AD27" s="51"/>
      <c r="AE27" s="56" t="s">
        <v>1161</v>
      </c>
      <c r="AG27" s="175"/>
      <c r="AH27" s="76"/>
      <c r="AI27" s="99"/>
      <c r="AJ27" s="76"/>
      <c r="AL27" s="101"/>
      <c r="AM27" s="47"/>
      <c r="AN27" s="85" t="s">
        <v>1118</v>
      </c>
      <c r="AO27" s="61"/>
      <c r="AP27" s="61"/>
      <c r="AQ27" s="61"/>
      <c r="AR27" s="47"/>
      <c r="AS27" s="346"/>
      <c r="AT27" s="47"/>
      <c r="AU27" s="347">
        <v>40</v>
      </c>
      <c r="AV27" s="47"/>
      <c r="AW27" s="348">
        <f t="shared" si="5"/>
        <v>0</v>
      </c>
      <c r="AZ27" s="85" t="s">
        <v>176</v>
      </c>
      <c r="BA27" s="47"/>
      <c r="BB27" s="333"/>
      <c r="BC27" s="144" t="s">
        <v>245</v>
      </c>
      <c r="BD27" s="722">
        <v>0</v>
      </c>
      <c r="BE27" s="76" t="s">
        <v>255</v>
      </c>
      <c r="BF27" s="112">
        <f>BB27*BD27</f>
        <v>0</v>
      </c>
      <c r="BG27" s="47"/>
    </row>
    <row r="28" spans="1:61" ht="11.25" customHeight="1" x14ac:dyDescent="0.2">
      <c r="B28" s="19" t="s">
        <v>537</v>
      </c>
      <c r="I28" s="61"/>
      <c r="K28" s="59"/>
      <c r="N28" s="61" t="s">
        <v>634</v>
      </c>
      <c r="O28" s="61"/>
      <c r="P28" s="389">
        <f>BB11+BB13</f>
        <v>0</v>
      </c>
      <c r="Q28" s="73"/>
      <c r="R28" s="61"/>
      <c r="S28" s="11" t="s">
        <v>1040</v>
      </c>
      <c r="T28" s="54"/>
      <c r="U28" s="47"/>
      <c r="V28" s="252"/>
      <c r="W28" s="252"/>
      <c r="X28" s="252"/>
      <c r="Y28" s="252"/>
      <c r="Z28" s="252"/>
      <c r="AA28" s="252"/>
      <c r="AB28" s="252"/>
      <c r="AC28" s="253">
        <f>+SUM(V28:AB28)</f>
        <v>0</v>
      </c>
      <c r="AD28" s="51"/>
      <c r="AE28" s="56"/>
      <c r="AG28" s="175"/>
      <c r="AH28" s="76"/>
      <c r="AI28" s="99"/>
      <c r="AJ28" s="76"/>
      <c r="AL28" s="101"/>
      <c r="AM28" s="47"/>
      <c r="AN28" s="85" t="s">
        <v>1119</v>
      </c>
      <c r="AO28" s="61"/>
      <c r="AP28" s="61"/>
      <c r="AQ28" s="61"/>
      <c r="AR28" s="47"/>
      <c r="AS28" s="346"/>
      <c r="AT28" s="47"/>
      <c r="AU28" s="347">
        <v>70</v>
      </c>
      <c r="AV28" s="47"/>
      <c r="AW28" s="348">
        <f t="shared" si="5"/>
        <v>0</v>
      </c>
      <c r="AZ28" s="85" t="s">
        <v>177</v>
      </c>
      <c r="BA28" s="92"/>
      <c r="BB28" s="333"/>
      <c r="BC28" s="144" t="s">
        <v>245</v>
      </c>
      <c r="BD28" s="340">
        <v>0</v>
      </c>
      <c r="BE28" s="76" t="s">
        <v>255</v>
      </c>
      <c r="BF28" s="112">
        <f>BB28*BD28</f>
        <v>0</v>
      </c>
      <c r="BG28" s="47"/>
    </row>
    <row r="29" spans="1:61" ht="11.25" customHeight="1" x14ac:dyDescent="0.2">
      <c r="B29" s="59" t="s">
        <v>192</v>
      </c>
      <c r="C29" s="59"/>
      <c r="D29" s="59"/>
      <c r="I29" s="61"/>
      <c r="K29" s="59"/>
      <c r="N29" s="61"/>
      <c r="P29" s="259"/>
      <c r="R29" s="61"/>
      <c r="S29" s="11" t="s">
        <v>1041</v>
      </c>
      <c r="T29" s="47"/>
      <c r="U29" s="92"/>
      <c r="V29" s="252"/>
      <c r="W29" s="252"/>
      <c r="X29" s="252"/>
      <c r="Y29" s="252"/>
      <c r="Z29" s="252"/>
      <c r="AA29" s="252"/>
      <c r="AB29" s="252"/>
      <c r="AC29" s="253">
        <f>+SUM(V29:AB29)</f>
        <v>0</v>
      </c>
      <c r="AD29" s="92"/>
      <c r="AE29" s="92"/>
      <c r="AF29" s="92"/>
      <c r="AG29" s="92"/>
      <c r="AH29" s="47"/>
      <c r="AI29" s="92"/>
      <c r="AJ29" s="92"/>
      <c r="AK29" s="101"/>
      <c r="AL29" s="54"/>
      <c r="AM29" s="82"/>
      <c r="AN29" s="85" t="s">
        <v>1120</v>
      </c>
      <c r="AO29" s="61"/>
      <c r="AP29" s="61"/>
      <c r="AQ29" s="61"/>
      <c r="AR29" s="47"/>
      <c r="AS29" s="346"/>
      <c r="AT29" s="47"/>
      <c r="AU29" s="347">
        <v>60</v>
      </c>
      <c r="AV29" s="47"/>
      <c r="AW29" s="348">
        <f t="shared" si="5"/>
        <v>0</v>
      </c>
      <c r="AZ29" s="85" t="s">
        <v>183</v>
      </c>
      <c r="BA29" s="92"/>
      <c r="BB29" s="333"/>
      <c r="BC29" s="144" t="s">
        <v>245</v>
      </c>
      <c r="BD29" s="345">
        <v>0</v>
      </c>
      <c r="BE29" s="76" t="s">
        <v>255</v>
      </c>
      <c r="BF29" s="112">
        <f>BB29*BD29</f>
        <v>0</v>
      </c>
      <c r="BG29" s="47"/>
    </row>
    <row r="30" spans="1:61" ht="11.25" customHeight="1" x14ac:dyDescent="0.2">
      <c r="B30" s="59"/>
      <c r="C30" s="59"/>
      <c r="D30" s="59"/>
      <c r="E30" s="41" t="s">
        <v>538</v>
      </c>
      <c r="F30" s="41"/>
      <c r="G30" s="41" t="s">
        <v>539</v>
      </c>
      <c r="H30" s="41" t="s">
        <v>540</v>
      </c>
      <c r="I30" s="61"/>
      <c r="K30" s="59"/>
      <c r="N30" s="61"/>
      <c r="P30" s="259"/>
      <c r="R30" s="61"/>
      <c r="S30" s="11" t="s">
        <v>1042</v>
      </c>
      <c r="T30" s="47"/>
      <c r="U30" s="92"/>
      <c r="V30" s="252"/>
      <c r="W30" s="252"/>
      <c r="X30" s="252"/>
      <c r="Y30" s="252"/>
      <c r="Z30" s="252"/>
      <c r="AA30" s="252"/>
      <c r="AB30" s="252"/>
      <c r="AC30" s="253">
        <f>+SUM(V30:AB30)</f>
        <v>0</v>
      </c>
      <c r="AD30" s="51"/>
      <c r="AE30" s="92"/>
      <c r="AF30" s="92"/>
      <c r="AJ30" s="92"/>
      <c r="AK30" s="101"/>
      <c r="AL30" s="54"/>
      <c r="AM30" s="47"/>
      <c r="AN30" s="85" t="s">
        <v>1121</v>
      </c>
      <c r="AO30" s="61"/>
      <c r="AP30" s="61"/>
      <c r="AQ30" s="61"/>
      <c r="AR30" s="47"/>
      <c r="AS30" s="346"/>
      <c r="AT30" s="47"/>
      <c r="AU30" s="347">
        <v>40</v>
      </c>
      <c r="AV30" s="47"/>
      <c r="AW30" s="348">
        <f t="shared" si="5"/>
        <v>0</v>
      </c>
      <c r="AZ30" s="85" t="s">
        <v>184</v>
      </c>
      <c r="BA30" s="92"/>
      <c r="BB30" s="333"/>
      <c r="BC30" s="144" t="s">
        <v>245</v>
      </c>
      <c r="BD30" s="345">
        <v>0</v>
      </c>
      <c r="BE30" s="118" t="s">
        <v>255</v>
      </c>
      <c r="BF30" s="119">
        <f>BB30*BD30</f>
        <v>0</v>
      </c>
      <c r="BG30" s="47"/>
    </row>
    <row r="31" spans="1:61" ht="11.25" customHeight="1" thickBot="1" x14ac:dyDescent="0.25">
      <c r="B31" s="59"/>
      <c r="C31" s="59"/>
      <c r="D31" s="59"/>
      <c r="E31" s="41"/>
      <c r="F31" s="41"/>
      <c r="G31" s="41"/>
      <c r="H31" s="41"/>
      <c r="I31" s="61"/>
      <c r="K31" s="19" t="s">
        <v>537</v>
      </c>
      <c r="M31" s="59"/>
      <c r="R31" s="61"/>
      <c r="S31" s="11"/>
      <c r="T31" s="54"/>
      <c r="U31" s="92"/>
      <c r="V31" s="266"/>
      <c r="W31" s="266"/>
      <c r="X31" s="266"/>
      <c r="Y31" s="266"/>
      <c r="Z31" s="266"/>
      <c r="AA31" s="266"/>
      <c r="AB31" s="266"/>
      <c r="AC31" s="268"/>
      <c r="AD31" s="51"/>
      <c r="AE31" s="96" t="s">
        <v>630</v>
      </c>
      <c r="AF31" s="97"/>
      <c r="AG31" s="98"/>
      <c r="AH31" s="98"/>
      <c r="AI31" s="98"/>
      <c r="AJ31" s="98"/>
      <c r="AK31" s="98"/>
      <c r="AL31" s="98"/>
      <c r="AM31" s="47"/>
      <c r="AN31" s="85" t="s">
        <v>1122</v>
      </c>
      <c r="AO31" s="61"/>
      <c r="AP31" s="61"/>
      <c r="AQ31" s="61"/>
      <c r="AR31" s="47"/>
      <c r="AS31" s="346"/>
      <c r="AT31" s="47"/>
      <c r="AU31" s="347">
        <v>0</v>
      </c>
      <c r="AV31" s="47"/>
      <c r="AW31" s="348">
        <f t="shared" si="5"/>
        <v>0</v>
      </c>
      <c r="AZ31" s="85"/>
      <c r="BA31" s="92"/>
      <c r="BB31" s="175"/>
      <c r="BC31" s="88"/>
      <c r="BD31" s="176"/>
      <c r="BE31" s="76"/>
      <c r="BF31" s="307"/>
      <c r="BG31" s="47"/>
    </row>
    <row r="32" spans="1:61" ht="11.25" customHeight="1" thickTop="1" x14ac:dyDescent="0.2">
      <c r="B32" s="59" t="s">
        <v>104</v>
      </c>
      <c r="C32" s="59"/>
      <c r="D32" s="61"/>
      <c r="E32" s="600">
        <v>0</v>
      </c>
      <c r="F32" s="322">
        <f>+IF(E12=0, ,E32/E12)</f>
        <v>0</v>
      </c>
      <c r="G32" s="198">
        <f>+'Fee Summary'!$P$11</f>
        <v>0</v>
      </c>
      <c r="H32" s="62">
        <f>+E32*G32</f>
        <v>0</v>
      </c>
      <c r="I32" s="61"/>
      <c r="K32" s="59" t="s">
        <v>192</v>
      </c>
      <c r="L32" s="59"/>
      <c r="M32" s="59"/>
      <c r="N32" s="41" t="s">
        <v>538</v>
      </c>
      <c r="O32" s="41"/>
      <c r="P32" s="41" t="s">
        <v>539</v>
      </c>
      <c r="Q32" s="41" t="s">
        <v>540</v>
      </c>
      <c r="R32" s="61"/>
      <c r="S32" s="11"/>
      <c r="T32" s="21"/>
      <c r="U32" s="61" t="s">
        <v>46</v>
      </c>
      <c r="V32" s="195">
        <f t="shared" ref="V32:AB32" si="6">SUM(V26:V30)</f>
        <v>0</v>
      </c>
      <c r="W32" s="195">
        <f t="shared" si="6"/>
        <v>0</v>
      </c>
      <c r="X32" s="195">
        <f t="shared" si="6"/>
        <v>0</v>
      </c>
      <c r="Y32" s="195">
        <f t="shared" si="6"/>
        <v>0</v>
      </c>
      <c r="Z32" s="195">
        <f t="shared" si="6"/>
        <v>0</v>
      </c>
      <c r="AA32" s="195">
        <f t="shared" si="6"/>
        <v>0</v>
      </c>
      <c r="AB32" s="195">
        <f t="shared" si="6"/>
        <v>0</v>
      </c>
      <c r="AC32" s="124">
        <f>+SUM(V32:AB32)</f>
        <v>0</v>
      </c>
      <c r="AD32" s="51"/>
      <c r="AG32" s="76" t="s">
        <v>520</v>
      </c>
      <c r="AH32" s="76" t="s">
        <v>1114</v>
      </c>
      <c r="AI32" s="76" t="s">
        <v>253</v>
      </c>
      <c r="AJ32" s="76" t="s">
        <v>34</v>
      </c>
      <c r="AM32" s="47"/>
      <c r="AN32" s="85" t="s">
        <v>1123</v>
      </c>
      <c r="AO32" s="61"/>
      <c r="AP32" s="61"/>
      <c r="AQ32" s="61"/>
      <c r="AR32" s="47"/>
      <c r="AS32" s="346"/>
      <c r="AT32" s="47"/>
      <c r="AU32" s="347">
        <v>100</v>
      </c>
      <c r="AV32" s="47"/>
      <c r="AW32" s="348">
        <f t="shared" si="5"/>
        <v>0</v>
      </c>
      <c r="AZ32" s="92"/>
      <c r="BA32" s="92"/>
      <c r="BB32" s="103"/>
      <c r="BC32" s="103"/>
      <c r="BD32" s="103"/>
      <c r="BE32" s="103"/>
      <c r="BF32" s="103"/>
      <c r="BG32" s="47"/>
    </row>
    <row r="33" spans="1:59" ht="11.25" customHeight="1" x14ac:dyDescent="0.2">
      <c r="B33" s="59" t="s">
        <v>243</v>
      </c>
      <c r="C33" s="61"/>
      <c r="D33" s="54"/>
      <c r="E33" s="600">
        <v>0</v>
      </c>
      <c r="F33" s="322">
        <f>+IF(E13=0, ,E33/E13)</f>
        <v>0</v>
      </c>
      <c r="G33" s="198">
        <f>+'Fee Summary'!$P$14</f>
        <v>0</v>
      </c>
      <c r="H33" s="62">
        <f>+E33*G33</f>
        <v>0</v>
      </c>
      <c r="I33" s="61"/>
      <c r="K33" s="59"/>
      <c r="L33" s="59"/>
      <c r="M33" s="59"/>
      <c r="N33" s="41"/>
      <c r="O33" s="41"/>
      <c r="P33" s="41"/>
      <c r="Q33" s="41"/>
      <c r="R33" s="61"/>
      <c r="S33" s="11"/>
      <c r="T33" s="21"/>
      <c r="U33" s="92"/>
      <c r="V33" s="707">
        <f t="shared" ref="V33:AB33" si="7">IF($AC$32=0,0,V32/$AC$32)</f>
        <v>0</v>
      </c>
      <c r="W33" s="707">
        <f t="shared" si="7"/>
        <v>0</v>
      </c>
      <c r="X33" s="707">
        <f t="shared" si="7"/>
        <v>0</v>
      </c>
      <c r="Y33" s="707">
        <f t="shared" si="7"/>
        <v>0</v>
      </c>
      <c r="Z33" s="707">
        <f t="shared" si="7"/>
        <v>0</v>
      </c>
      <c r="AA33" s="707">
        <f t="shared" si="7"/>
        <v>0</v>
      </c>
      <c r="AB33" s="707">
        <f t="shared" si="7"/>
        <v>0</v>
      </c>
      <c r="AC33" s="706">
        <f>SUM(V33:AB33)</f>
        <v>0</v>
      </c>
      <c r="AD33" s="51"/>
      <c r="AE33" s="60" t="s">
        <v>517</v>
      </c>
      <c r="AF33" s="47"/>
      <c r="AG33" s="333"/>
      <c r="AH33" s="333"/>
      <c r="AI33" s="334">
        <v>0</v>
      </c>
      <c r="AJ33" s="102" t="s">
        <v>245</v>
      </c>
      <c r="AK33" s="76" t="s">
        <v>255</v>
      </c>
      <c r="AL33" s="100">
        <f>AH33*AI33*AG33</f>
        <v>0</v>
      </c>
      <c r="AM33" s="47"/>
      <c r="AN33" s="85" t="s">
        <v>1124</v>
      </c>
      <c r="AO33" s="61"/>
      <c r="AP33" s="61"/>
      <c r="AQ33" s="110"/>
      <c r="AR33" s="47"/>
      <c r="AS33" s="346"/>
      <c r="AT33" s="47"/>
      <c r="AU33" s="347">
        <v>0</v>
      </c>
      <c r="AV33" s="47"/>
      <c r="AW33" s="348">
        <f t="shared" ref="AW33:AW44" si="8">AU33*AS33</f>
        <v>0</v>
      </c>
      <c r="AZ33" s="85" t="s">
        <v>185</v>
      </c>
      <c r="BA33" s="92"/>
      <c r="BB33" s="333"/>
      <c r="BC33" s="144" t="s">
        <v>245</v>
      </c>
      <c r="BD33" s="722">
        <v>0</v>
      </c>
      <c r="BE33" s="76" t="s">
        <v>255</v>
      </c>
      <c r="BF33" s="112">
        <f>BB33*BD33</f>
        <v>0</v>
      </c>
      <c r="BG33" s="47"/>
    </row>
    <row r="34" spans="1:59" ht="11.25" customHeight="1" x14ac:dyDescent="0.2">
      <c r="B34" s="59" t="s">
        <v>358</v>
      </c>
      <c r="C34" s="47"/>
      <c r="D34" s="61" t="s">
        <v>46</v>
      </c>
      <c r="E34" s="600">
        <v>0</v>
      </c>
      <c r="F34" s="322">
        <f>+IF(E14=0, ,E34/E14)</f>
        <v>0</v>
      </c>
      <c r="G34" s="198">
        <f>+'Fee Summary'!$P$15</f>
        <v>0</v>
      </c>
      <c r="H34" s="62">
        <f>+E34*G34</f>
        <v>0</v>
      </c>
      <c r="I34" s="61"/>
      <c r="K34" s="59" t="s">
        <v>104</v>
      </c>
      <c r="L34" s="59"/>
      <c r="M34" s="61"/>
      <c r="N34" s="600">
        <v>0</v>
      </c>
      <c r="O34" s="322">
        <f>+IF(N14=0, ,N34/N14)</f>
        <v>0</v>
      </c>
      <c r="P34" s="198">
        <f>+'Fee Summary'!$P$11</f>
        <v>0</v>
      </c>
      <c r="Q34" s="62">
        <f>+N34*P34</f>
        <v>0</v>
      </c>
      <c r="R34" s="61"/>
      <c r="S34" s="11"/>
      <c r="T34" s="21"/>
      <c r="U34" s="92"/>
      <c r="V34" s="470"/>
      <c r="W34" s="470"/>
      <c r="X34" s="470"/>
      <c r="Y34" s="470"/>
      <c r="Z34" s="470"/>
      <c r="AA34" s="470"/>
      <c r="AB34" s="470"/>
      <c r="AC34" s="256"/>
      <c r="AD34" s="92"/>
      <c r="AE34" s="60" t="s">
        <v>140</v>
      </c>
      <c r="AF34" s="47"/>
      <c r="AG34" s="333"/>
      <c r="AH34" s="231"/>
      <c r="AI34" s="413">
        <v>0</v>
      </c>
      <c r="AJ34" s="341"/>
      <c r="AK34" s="76" t="s">
        <v>255</v>
      </c>
      <c r="AL34" s="100">
        <f>AI34*AJ34*AG34</f>
        <v>0</v>
      </c>
      <c r="AM34" s="47"/>
      <c r="AN34" s="85" t="s">
        <v>1125</v>
      </c>
      <c r="AO34" s="61"/>
      <c r="AP34" s="61"/>
      <c r="AQ34" s="110"/>
      <c r="AR34" s="47"/>
      <c r="AS34" s="346"/>
      <c r="AT34" s="47"/>
      <c r="AU34" s="347">
        <v>0</v>
      </c>
      <c r="AV34" s="47"/>
      <c r="AW34" s="348">
        <f t="shared" si="8"/>
        <v>0</v>
      </c>
      <c r="AZ34" s="85" t="s">
        <v>178</v>
      </c>
      <c r="BA34" s="92"/>
      <c r="BB34" s="333"/>
      <c r="BC34" s="144" t="s">
        <v>245</v>
      </c>
      <c r="BD34" s="722">
        <v>0</v>
      </c>
      <c r="BE34" s="76" t="s">
        <v>255</v>
      </c>
      <c r="BF34" s="112">
        <f>BB34*BD34</f>
        <v>0</v>
      </c>
      <c r="BG34" s="47"/>
    </row>
    <row r="35" spans="1:59" ht="11.25" customHeight="1" x14ac:dyDescent="0.2">
      <c r="B35" s="55"/>
      <c r="E35" s="601">
        <f>+SUM(E32:E34)</f>
        <v>0</v>
      </c>
      <c r="F35" s="323"/>
      <c r="G35" s="323"/>
      <c r="H35" s="167">
        <f>+SUM(H32:H34)</f>
        <v>0</v>
      </c>
      <c r="I35" s="61"/>
      <c r="K35" s="59" t="s">
        <v>243</v>
      </c>
      <c r="L35" s="61"/>
      <c r="M35" s="54"/>
      <c r="N35" s="600">
        <v>0</v>
      </c>
      <c r="O35" s="322">
        <f>+IF(N15=0, ,N35/N15)</f>
        <v>0</v>
      </c>
      <c r="P35" s="198">
        <f>+'Fee Summary'!$P$14</f>
        <v>0</v>
      </c>
      <c r="Q35" s="62">
        <f>+N35*P35</f>
        <v>0</v>
      </c>
      <c r="R35" s="61"/>
      <c r="S35" s="11"/>
      <c r="T35" s="21"/>
      <c r="U35" s="92"/>
      <c r="V35" s="42" t="s">
        <v>478</v>
      </c>
      <c r="W35" s="42" t="s">
        <v>45</v>
      </c>
      <c r="X35" s="38" t="s">
        <v>50</v>
      </c>
      <c r="Y35" s="43" t="s">
        <v>478</v>
      </c>
      <c r="Z35" s="38" t="s">
        <v>63</v>
      </c>
      <c r="AA35" s="38" t="s">
        <v>243</v>
      </c>
      <c r="AB35" s="38" t="s">
        <v>172</v>
      </c>
      <c r="AC35" s="38" t="s">
        <v>46</v>
      </c>
      <c r="AD35" s="92"/>
      <c r="AE35" s="60" t="s">
        <v>142</v>
      </c>
      <c r="AG35" s="333">
        <v>0</v>
      </c>
      <c r="AH35" s="555"/>
      <c r="AI35" s="335">
        <v>0</v>
      </c>
      <c r="AJ35" s="137"/>
      <c r="AK35" s="76" t="s">
        <v>255</v>
      </c>
      <c r="AL35" s="100">
        <f>AG35*AI35</f>
        <v>0</v>
      </c>
      <c r="AM35" s="47"/>
      <c r="AN35" s="85" t="s">
        <v>1126</v>
      </c>
      <c r="AO35" s="61"/>
      <c r="AP35" s="61"/>
      <c r="AQ35" s="110"/>
      <c r="AR35" s="47"/>
      <c r="AS35" s="346"/>
      <c r="AT35" s="47"/>
      <c r="AU35" s="347">
        <v>0</v>
      </c>
      <c r="AV35" s="47"/>
      <c r="AW35" s="348">
        <f t="shared" si="8"/>
        <v>0</v>
      </c>
      <c r="AZ35" s="85" t="s">
        <v>186</v>
      </c>
      <c r="BA35" s="92"/>
      <c r="BB35" s="339"/>
      <c r="BC35" s="144" t="s">
        <v>245</v>
      </c>
      <c r="BD35" s="723">
        <v>0</v>
      </c>
      <c r="BE35" s="76" t="s">
        <v>255</v>
      </c>
      <c r="BF35" s="112">
        <f>BB35*BD35</f>
        <v>0</v>
      </c>
    </row>
    <row r="36" spans="1:59" ht="11.25" customHeight="1" x14ac:dyDescent="0.2">
      <c r="B36" s="59"/>
      <c r="I36" s="61"/>
      <c r="K36" s="59" t="s">
        <v>358</v>
      </c>
      <c r="L36" s="47"/>
      <c r="N36" s="600">
        <v>0</v>
      </c>
      <c r="O36" s="322">
        <f>+IF(N16=0, ,N36/N16)</f>
        <v>0</v>
      </c>
      <c r="P36" s="198">
        <f>+'Fee Summary'!$P$15</f>
        <v>0</v>
      </c>
      <c r="Q36" s="62">
        <f>+N36*P36</f>
        <v>0</v>
      </c>
      <c r="R36" s="61"/>
      <c r="S36" s="11"/>
      <c r="T36" s="21"/>
      <c r="U36" s="92"/>
      <c r="V36" s="44" t="s">
        <v>45</v>
      </c>
      <c r="W36" s="44" t="s">
        <v>49</v>
      </c>
      <c r="X36" s="39" t="s">
        <v>876</v>
      </c>
      <c r="Y36" s="46" t="s">
        <v>63</v>
      </c>
      <c r="Z36" s="39"/>
      <c r="AA36" s="39"/>
      <c r="AB36" s="39" t="s">
        <v>821</v>
      </c>
      <c r="AC36" s="39" t="s">
        <v>51</v>
      </c>
      <c r="AD36" s="92"/>
      <c r="AE36" s="60" t="s">
        <v>168</v>
      </c>
      <c r="AG36" s="333"/>
      <c r="AH36" s="137"/>
      <c r="AI36" s="335">
        <v>0</v>
      </c>
      <c r="AJ36" s="137"/>
      <c r="AK36" s="76" t="s">
        <v>255</v>
      </c>
      <c r="AL36" s="100">
        <f>AG36*AI36</f>
        <v>0</v>
      </c>
      <c r="AM36" s="47"/>
      <c r="AN36" s="85" t="s">
        <v>1127</v>
      </c>
      <c r="AO36" s="61"/>
      <c r="AP36" s="61"/>
      <c r="AQ36" s="110"/>
      <c r="AR36" s="47"/>
      <c r="AS36" s="346"/>
      <c r="AT36" s="47"/>
      <c r="AU36" s="347">
        <v>50</v>
      </c>
      <c r="AV36" s="47"/>
      <c r="AW36" s="348">
        <f t="shared" si="8"/>
        <v>0</v>
      </c>
      <c r="AZ36" s="85" t="s">
        <v>279</v>
      </c>
      <c r="BA36" s="92"/>
      <c r="BB36" s="333"/>
      <c r="BC36" s="144" t="s">
        <v>245</v>
      </c>
      <c r="BD36" s="722">
        <v>0</v>
      </c>
      <c r="BE36" s="76" t="s">
        <v>255</v>
      </c>
      <c r="BF36" s="112">
        <f>BB36*BD36</f>
        <v>0</v>
      </c>
      <c r="BG36" s="47"/>
    </row>
    <row r="37" spans="1:59" ht="11.25" customHeight="1" x14ac:dyDescent="0.2">
      <c r="K37" s="55"/>
      <c r="M37" s="61" t="s">
        <v>46</v>
      </c>
      <c r="N37" s="601">
        <f>+SUM(N34:N36)</f>
        <v>0</v>
      </c>
      <c r="O37" s="323"/>
      <c r="P37" s="323"/>
      <c r="Q37" s="167">
        <f>+SUM(Q34:Q36)</f>
        <v>0</v>
      </c>
      <c r="S37" s="15"/>
      <c r="T37" s="47"/>
      <c r="U37" s="47"/>
      <c r="V37" s="44" t="s">
        <v>49</v>
      </c>
      <c r="W37" s="44"/>
      <c r="X37" s="45"/>
      <c r="Y37" s="46"/>
      <c r="Z37" s="39" t="s">
        <v>245</v>
      </c>
      <c r="AA37" s="39"/>
      <c r="AB37" s="39" t="s">
        <v>245</v>
      </c>
      <c r="AC37" s="39"/>
      <c r="AD37" s="47"/>
      <c r="AE37" s="60" t="s">
        <v>518</v>
      </c>
      <c r="AG37" s="333"/>
      <c r="AH37" s="137"/>
      <c r="AI37" s="336">
        <v>0</v>
      </c>
      <c r="AJ37" s="137"/>
      <c r="AK37" s="76" t="s">
        <v>255</v>
      </c>
      <c r="AL37" s="100">
        <f>AG37*AI37</f>
        <v>0</v>
      </c>
      <c r="AM37" s="47"/>
      <c r="AN37" s="85" t="s">
        <v>1128</v>
      </c>
      <c r="AO37" s="61"/>
      <c r="AP37" s="61"/>
      <c r="AQ37" s="110"/>
      <c r="AR37" s="47"/>
      <c r="AS37" s="346"/>
      <c r="AT37" s="47"/>
      <c r="AU37" s="347">
        <v>50</v>
      </c>
      <c r="AV37" s="47"/>
      <c r="AW37" s="348">
        <f t="shared" si="8"/>
        <v>0</v>
      </c>
      <c r="AZ37" s="92" t="s">
        <v>822</v>
      </c>
      <c r="BA37" s="92"/>
      <c r="BB37" s="103"/>
      <c r="BC37" s="103"/>
      <c r="BD37" s="103"/>
      <c r="BE37" s="103"/>
      <c r="BF37" s="103"/>
    </row>
    <row r="38" spans="1:59" ht="11.25" customHeight="1" x14ac:dyDescent="0.2">
      <c r="B38" s="59" t="s">
        <v>192</v>
      </c>
      <c r="C38" s="91"/>
      <c r="D38" s="91"/>
      <c r="E38" s="41" t="s">
        <v>238</v>
      </c>
      <c r="F38" s="41"/>
      <c r="G38" s="41" t="s">
        <v>239</v>
      </c>
      <c r="H38" s="41" t="s">
        <v>166</v>
      </c>
      <c r="S38" s="15" t="s">
        <v>705</v>
      </c>
      <c r="T38" s="54"/>
      <c r="U38" s="92"/>
      <c r="V38" s="274"/>
      <c r="W38" s="274"/>
      <c r="X38" s="274"/>
      <c r="Y38" s="274"/>
      <c r="Z38" s="274"/>
      <c r="AA38" s="274"/>
      <c r="AB38" s="274"/>
      <c r="AC38" s="267"/>
      <c r="AD38" s="51"/>
      <c r="AE38" s="93" t="s">
        <v>53</v>
      </c>
      <c r="AF38" s="93"/>
      <c r="AG38" s="93"/>
      <c r="AH38" s="232"/>
      <c r="AI38" s="98"/>
      <c r="AJ38" s="98"/>
      <c r="AK38" s="98"/>
      <c r="AL38" s="93"/>
      <c r="AM38" s="47"/>
      <c r="AN38" s="85" t="s">
        <v>1129</v>
      </c>
      <c r="AO38" s="61"/>
      <c r="AP38" s="61"/>
      <c r="AQ38" s="110"/>
      <c r="AR38" s="47"/>
      <c r="AS38" s="346"/>
      <c r="AT38" s="47"/>
      <c r="AU38" s="347">
        <v>0</v>
      </c>
      <c r="AV38" s="47"/>
      <c r="AW38" s="348">
        <f t="shared" si="8"/>
        <v>0</v>
      </c>
      <c r="AZ38" s="85" t="s">
        <v>281</v>
      </c>
      <c r="BB38" s="333"/>
      <c r="BC38" s="144" t="s">
        <v>245</v>
      </c>
      <c r="BD38" s="722">
        <v>0</v>
      </c>
      <c r="BE38" s="76" t="s">
        <v>255</v>
      </c>
      <c r="BF38" s="112">
        <f>BB38*BD38</f>
        <v>0</v>
      </c>
    </row>
    <row r="39" spans="1:59" ht="11.25" customHeight="1" thickBot="1" x14ac:dyDescent="0.25">
      <c r="A39" s="13" t="s">
        <v>1167</v>
      </c>
      <c r="C39" s="91"/>
      <c r="D39" s="91"/>
      <c r="S39" s="55" t="s">
        <v>1043</v>
      </c>
      <c r="T39" s="54"/>
      <c r="U39" s="92"/>
      <c r="V39" s="252"/>
      <c r="W39" s="252"/>
      <c r="X39" s="252"/>
      <c r="Y39" s="252"/>
      <c r="Z39" s="252"/>
      <c r="AA39" s="252"/>
      <c r="AB39" s="252"/>
      <c r="AC39" s="253">
        <f>+SUM(V39:AB39)</f>
        <v>0</v>
      </c>
      <c r="AD39" s="51"/>
      <c r="AE39" s="92"/>
      <c r="AF39" s="92"/>
      <c r="AG39" s="76" t="s">
        <v>519</v>
      </c>
      <c r="AH39" s="76" t="s">
        <v>1114</v>
      </c>
      <c r="AI39" s="182" t="s">
        <v>253</v>
      </c>
      <c r="AJ39" s="47"/>
      <c r="AK39" s="47"/>
      <c r="AL39" s="92"/>
      <c r="AM39" s="47"/>
      <c r="AN39" s="85" t="s">
        <v>1130</v>
      </c>
      <c r="AO39" s="61"/>
      <c r="AP39" s="61"/>
      <c r="AQ39" s="110"/>
      <c r="AR39" s="47"/>
      <c r="AS39" s="346"/>
      <c r="AT39" s="47"/>
      <c r="AU39" s="347">
        <v>85</v>
      </c>
      <c r="AV39" s="47"/>
      <c r="AW39" s="348">
        <f t="shared" si="8"/>
        <v>0</v>
      </c>
      <c r="AZ39" s="85" t="s">
        <v>823</v>
      </c>
      <c r="BB39" s="339"/>
      <c r="BC39" s="293" t="s">
        <v>245</v>
      </c>
      <c r="BD39" s="723">
        <v>0</v>
      </c>
      <c r="BE39" s="76" t="s">
        <v>255</v>
      </c>
      <c r="BF39" s="112">
        <f>BB39*BD39</f>
        <v>0</v>
      </c>
    </row>
    <row r="40" spans="1:59" ht="11.25" customHeight="1" thickTop="1" x14ac:dyDescent="0.2">
      <c r="A40" s="58"/>
      <c r="B40" s="59" t="s">
        <v>359</v>
      </c>
      <c r="C40" s="91"/>
      <c r="D40" s="91"/>
      <c r="E40" s="582">
        <f>V32</f>
        <v>0</v>
      </c>
      <c r="F40" s="58"/>
      <c r="G40" s="199">
        <f>+'Fee Summary'!$G$11</f>
        <v>0</v>
      </c>
      <c r="H40" s="66">
        <f t="shared" ref="H40:H46" si="9">CEILING(E40*G40,0.01)</f>
        <v>0</v>
      </c>
      <c r="S40" s="55" t="s">
        <v>1051</v>
      </c>
      <c r="T40" s="54"/>
      <c r="U40" s="92"/>
      <c r="V40" s="274"/>
      <c r="W40" s="274"/>
      <c r="X40" s="274"/>
      <c r="Y40" s="274"/>
      <c r="Z40" s="274"/>
      <c r="AA40" s="274"/>
      <c r="AB40" s="274"/>
      <c r="AC40" s="273"/>
      <c r="AD40" s="47"/>
      <c r="AE40" s="85" t="s">
        <v>830</v>
      </c>
      <c r="AF40" s="92"/>
      <c r="AG40" s="333"/>
      <c r="AH40" s="333"/>
      <c r="AI40" s="337">
        <v>0</v>
      </c>
      <c r="AJ40" s="137"/>
      <c r="AK40" s="76" t="s">
        <v>255</v>
      </c>
      <c r="AL40" s="100">
        <f>AI40*AH40*AG40</f>
        <v>0</v>
      </c>
      <c r="AM40" s="47"/>
      <c r="AN40" s="85" t="s">
        <v>1131</v>
      </c>
      <c r="AO40" s="61"/>
      <c r="AP40" s="61"/>
      <c r="AQ40" s="110"/>
      <c r="AR40" s="47"/>
      <c r="AS40" s="346"/>
      <c r="AT40" s="47"/>
      <c r="AU40" s="347">
        <v>0</v>
      </c>
      <c r="AV40" s="47"/>
      <c r="AW40" s="348">
        <f t="shared" si="8"/>
        <v>0</v>
      </c>
      <c r="AZ40" s="179" t="s">
        <v>707</v>
      </c>
      <c r="BA40" s="180"/>
      <c r="BB40" s="177"/>
      <c r="BC40" s="261"/>
      <c r="BD40" s="261"/>
      <c r="BE40" s="177"/>
      <c r="BF40" s="180"/>
      <c r="BG40" s="262">
        <f>SUM(BF27:BF30,BF33:BF36,BF38:BF39)</f>
        <v>0</v>
      </c>
    </row>
    <row r="41" spans="1:59" ht="11.25" customHeight="1" x14ac:dyDescent="0.2">
      <c r="A41" s="58"/>
      <c r="B41" s="59" t="s">
        <v>256</v>
      </c>
      <c r="C41" s="91"/>
      <c r="D41" s="91"/>
      <c r="E41" s="582">
        <f>W32</f>
        <v>0</v>
      </c>
      <c r="F41" s="58"/>
      <c r="G41" s="199">
        <f>+'Fee Summary'!$G$12</f>
        <v>0</v>
      </c>
      <c r="H41" s="66">
        <f t="shared" si="9"/>
        <v>0</v>
      </c>
      <c r="S41" s="55" t="s">
        <v>1044</v>
      </c>
      <c r="T41" s="54"/>
      <c r="U41" s="92"/>
      <c r="V41" s="252"/>
      <c r="W41" s="252"/>
      <c r="X41" s="252"/>
      <c r="Y41" s="252"/>
      <c r="Z41" s="252"/>
      <c r="AA41" s="252"/>
      <c r="AB41" s="252"/>
      <c r="AC41" s="253">
        <f t="shared" ref="AC41:AC46" si="10">+SUM(V41:AB41)</f>
        <v>0</v>
      </c>
      <c r="AD41" s="47"/>
      <c r="AE41" s="85" t="s">
        <v>831</v>
      </c>
      <c r="AF41" s="92"/>
      <c r="AG41" s="333"/>
      <c r="AH41" s="333"/>
      <c r="AI41" s="248">
        <f>0.75*AI40</f>
        <v>0</v>
      </c>
      <c r="AJ41" s="137"/>
      <c r="AK41" s="76" t="s">
        <v>255</v>
      </c>
      <c r="AL41" s="100">
        <f>AI41*AH41*AG41</f>
        <v>0</v>
      </c>
      <c r="AM41" s="47"/>
      <c r="AN41" s="85" t="s">
        <v>1133</v>
      </c>
      <c r="AO41" s="61"/>
      <c r="AP41" s="61"/>
      <c r="AQ41" s="110"/>
      <c r="AR41" s="47"/>
      <c r="AS41" s="346"/>
      <c r="AT41" s="47"/>
      <c r="AU41" s="347">
        <v>0</v>
      </c>
      <c r="AV41" s="47"/>
      <c r="AW41" s="348">
        <f t="shared" si="8"/>
        <v>0</v>
      </c>
    </row>
    <row r="42" spans="1:59" ht="11.25" customHeight="1" x14ac:dyDescent="0.2">
      <c r="A42" s="65" t="s">
        <v>152</v>
      </c>
      <c r="B42" s="59" t="s">
        <v>104</v>
      </c>
      <c r="C42" s="91"/>
      <c r="D42" s="91"/>
      <c r="E42" s="582">
        <f>X32</f>
        <v>0</v>
      </c>
      <c r="F42" s="58"/>
      <c r="G42" s="199">
        <f>+'Fee Summary'!$G$13</f>
        <v>0</v>
      </c>
      <c r="H42" s="66">
        <f t="shared" si="9"/>
        <v>0</v>
      </c>
      <c r="S42" s="55" t="s">
        <v>1045</v>
      </c>
      <c r="T42" s="54"/>
      <c r="U42" s="92"/>
      <c r="V42" s="252"/>
      <c r="W42" s="252"/>
      <c r="X42" s="252"/>
      <c r="Y42" s="252"/>
      <c r="Z42" s="252"/>
      <c r="AA42" s="252"/>
      <c r="AB42" s="252"/>
      <c r="AC42" s="253">
        <f t="shared" si="10"/>
        <v>0</v>
      </c>
      <c r="AD42" s="51"/>
      <c r="AE42" s="105" t="s">
        <v>626</v>
      </c>
      <c r="AF42" s="94"/>
      <c r="AG42" s="333"/>
      <c r="AH42" s="333"/>
      <c r="AI42" s="337">
        <v>0</v>
      </c>
      <c r="AJ42" s="303"/>
      <c r="AK42" s="77" t="s">
        <v>255</v>
      </c>
      <c r="AL42" s="95">
        <f>AI42*AH42*AG42</f>
        <v>0</v>
      </c>
      <c r="AN42" s="85" t="s">
        <v>1132</v>
      </c>
      <c r="AO42" s="61"/>
      <c r="AP42" s="61"/>
      <c r="AQ42" s="110"/>
      <c r="AR42" s="47"/>
      <c r="AS42" s="346"/>
      <c r="AT42" s="47"/>
      <c r="AU42" s="347">
        <v>100</v>
      </c>
      <c r="AV42" s="47"/>
      <c r="AW42" s="348">
        <f t="shared" si="8"/>
        <v>0</v>
      </c>
    </row>
    <row r="43" spans="1:59" ht="11.25" customHeight="1" x14ac:dyDescent="0.2">
      <c r="B43" s="59" t="s">
        <v>356</v>
      </c>
      <c r="C43" s="61"/>
      <c r="D43" s="61"/>
      <c r="E43" s="582">
        <f>Y32</f>
        <v>0</v>
      </c>
      <c r="F43" s="58"/>
      <c r="G43" s="199">
        <f>+'Fee Summary'!$G$14</f>
        <v>0</v>
      </c>
      <c r="H43" s="66">
        <f t="shared" si="9"/>
        <v>0</v>
      </c>
      <c r="S43" s="55" t="s">
        <v>1046</v>
      </c>
      <c r="T43" s="54"/>
      <c r="U43" s="47"/>
      <c r="V43" s="252"/>
      <c r="W43" s="252"/>
      <c r="X43" s="252"/>
      <c r="Y43" s="252"/>
      <c r="Z43" s="252"/>
      <c r="AA43" s="252"/>
      <c r="AB43" s="252"/>
      <c r="AC43" s="253">
        <f t="shared" si="10"/>
        <v>0</v>
      </c>
      <c r="AG43" s="137"/>
      <c r="AH43" s="137"/>
      <c r="AI43" s="137"/>
      <c r="AJ43" s="137"/>
      <c r="AL43" s="557">
        <f>+SUM(AL33:AL42)</f>
        <v>0</v>
      </c>
      <c r="AM43" s="184"/>
      <c r="AN43" s="85" t="s">
        <v>1134</v>
      </c>
      <c r="AO43" s="61"/>
      <c r="AP43" s="61"/>
      <c r="AQ43" s="110"/>
      <c r="AR43" s="47"/>
      <c r="AS43" s="346"/>
      <c r="AT43" s="47"/>
      <c r="AU43" s="347">
        <v>100</v>
      </c>
      <c r="AV43" s="47"/>
      <c r="AW43" s="348">
        <f t="shared" si="8"/>
        <v>0</v>
      </c>
    </row>
    <row r="44" spans="1:59" ht="11.25" customHeight="1" thickBot="1" x14ac:dyDescent="0.25">
      <c r="A44" s="58"/>
      <c r="B44" s="59" t="s">
        <v>63</v>
      </c>
      <c r="C44" s="59"/>
      <c r="D44" s="59"/>
      <c r="E44" s="582">
        <f>Z32</f>
        <v>0</v>
      </c>
      <c r="F44" s="58"/>
      <c r="G44" s="199">
        <f>+'Fee Summary'!$G$15</f>
        <v>0</v>
      </c>
      <c r="H44" s="66">
        <f t="shared" si="9"/>
        <v>0</v>
      </c>
      <c r="S44" s="55" t="s">
        <v>1047</v>
      </c>
      <c r="T44" s="54"/>
      <c r="U44" s="47"/>
      <c r="V44" s="252"/>
      <c r="W44" s="252"/>
      <c r="X44" s="252"/>
      <c r="Y44" s="252"/>
      <c r="Z44" s="252"/>
      <c r="AA44" s="252"/>
      <c r="AB44" s="252"/>
      <c r="AC44" s="253">
        <f t="shared" si="10"/>
        <v>0</v>
      </c>
      <c r="AE44" s="92"/>
      <c r="AF44" s="92"/>
      <c r="AG44" s="92"/>
      <c r="AN44" s="85" t="s">
        <v>1135</v>
      </c>
      <c r="AO44" s="61"/>
      <c r="AP44" s="61"/>
      <c r="AQ44" s="110"/>
      <c r="AR44" s="47"/>
      <c r="AS44" s="346"/>
      <c r="AT44" s="47"/>
      <c r="AU44" s="347">
        <v>0</v>
      </c>
      <c r="AV44" s="47"/>
      <c r="AW44" s="348">
        <f t="shared" si="8"/>
        <v>0</v>
      </c>
    </row>
    <row r="45" spans="1:59" ht="11.25" customHeight="1" thickTop="1" thickBot="1" x14ac:dyDescent="0.25">
      <c r="A45" s="171" t="s">
        <v>152</v>
      </c>
      <c r="B45" s="59" t="s">
        <v>243</v>
      </c>
      <c r="E45" s="582">
        <f>AA32</f>
        <v>0</v>
      </c>
      <c r="F45" s="58"/>
      <c r="G45" s="199">
        <f>+'Fee Summary'!$G$19</f>
        <v>0</v>
      </c>
      <c r="H45" s="66">
        <f t="shared" si="9"/>
        <v>0</v>
      </c>
      <c r="J45" s="47"/>
      <c r="K45" s="47"/>
      <c r="L45" s="47"/>
      <c r="M45" s="47"/>
      <c r="N45" s="47"/>
      <c r="O45" s="47"/>
      <c r="P45" s="47"/>
      <c r="Q45" s="47"/>
      <c r="R45" s="47"/>
      <c r="S45" s="55" t="s">
        <v>1048</v>
      </c>
      <c r="T45" s="55"/>
      <c r="U45" s="47"/>
      <c r="V45" s="252"/>
      <c r="W45" s="252"/>
      <c r="X45" s="252"/>
      <c r="Y45" s="252"/>
      <c r="Z45" s="252"/>
      <c r="AA45" s="252"/>
      <c r="AB45" s="252"/>
      <c r="AC45" s="253">
        <f t="shared" si="10"/>
        <v>0</v>
      </c>
      <c r="AE45" s="92"/>
      <c r="AF45" s="92"/>
      <c r="AG45" s="104"/>
      <c r="AH45" s="76"/>
      <c r="AI45" s="175"/>
      <c r="AJ45" s="76"/>
      <c r="AL45" s="101"/>
      <c r="AN45" s="177"/>
      <c r="AO45" s="178" t="s">
        <v>245</v>
      </c>
      <c r="AP45" s="473"/>
      <c r="AQ45" s="177"/>
      <c r="AR45" s="177"/>
      <c r="AS45" s="177"/>
      <c r="AT45" s="177"/>
      <c r="AU45" s="177"/>
      <c r="AV45" s="473" t="s">
        <v>1136</v>
      </c>
      <c r="AW45" s="181">
        <f>+AV23+SUM(AW26:AW44)</f>
        <v>0</v>
      </c>
    </row>
    <row r="46" spans="1:59" ht="13.7" customHeight="1" thickTop="1" x14ac:dyDescent="0.2">
      <c r="A46" s="65" t="s">
        <v>152</v>
      </c>
      <c r="B46" s="59" t="s">
        <v>358</v>
      </c>
      <c r="C46" s="61"/>
      <c r="D46" s="61"/>
      <c r="E46" s="582">
        <f>AB32</f>
        <v>0</v>
      </c>
      <c r="F46" s="58"/>
      <c r="G46" s="199">
        <f>+'Fee Summary'!$G$20</f>
        <v>0</v>
      </c>
      <c r="H46" s="66">
        <f t="shared" si="9"/>
        <v>0</v>
      </c>
      <c r="J46" s="47"/>
      <c r="K46" s="47"/>
      <c r="L46" s="47"/>
      <c r="M46" s="47"/>
      <c r="N46" s="47"/>
      <c r="O46" s="47"/>
      <c r="P46" s="47"/>
      <c r="Q46" s="47"/>
      <c r="R46" s="47"/>
      <c r="S46" s="55" t="s">
        <v>1049</v>
      </c>
      <c r="T46" s="55"/>
      <c r="V46" s="252"/>
      <c r="W46" s="252"/>
      <c r="X46" s="252"/>
      <c r="Y46" s="252"/>
      <c r="Z46" s="252"/>
      <c r="AA46" s="252"/>
      <c r="AB46" s="252"/>
      <c r="AC46" s="253">
        <f t="shared" si="10"/>
        <v>0</v>
      </c>
      <c r="AE46" s="179" t="s">
        <v>1164</v>
      </c>
      <c r="AF46" s="179"/>
      <c r="AG46" s="179"/>
      <c r="AH46" s="180"/>
      <c r="AI46" s="180"/>
      <c r="AJ46" s="180"/>
      <c r="AK46" s="180"/>
      <c r="AL46" s="263">
        <f>+AL43</f>
        <v>0</v>
      </c>
    </row>
    <row r="47" spans="1:59" ht="11.25" customHeight="1" x14ac:dyDescent="0.2">
      <c r="A47" s="58"/>
      <c r="E47" s="583">
        <f>SUM(E40:E46)</f>
        <v>0</v>
      </c>
      <c r="F47" s="295"/>
      <c r="G47" s="107"/>
      <c r="H47" s="170">
        <f>SUM(H40:H46)</f>
        <v>0</v>
      </c>
      <c r="S47" s="55" t="s">
        <v>1050</v>
      </c>
      <c r="T47" s="55"/>
      <c r="V47" s="252"/>
      <c r="W47" s="252"/>
      <c r="X47" s="252"/>
      <c r="Y47" s="252"/>
      <c r="Z47" s="252"/>
      <c r="AA47" s="252"/>
      <c r="AB47" s="252"/>
      <c r="AC47" s="253">
        <f>+SUM(V47:AB47)</f>
        <v>0</v>
      </c>
      <c r="AE47" s="56" t="s">
        <v>1163</v>
      </c>
      <c r="AG47" s="175"/>
      <c r="AH47" s="76"/>
      <c r="AI47" s="99"/>
      <c r="AJ47" s="76"/>
      <c r="AL47" s="101"/>
      <c r="AZ47" s="137"/>
    </row>
    <row r="48" spans="1:59" ht="11.25" customHeight="1" thickBot="1" x14ac:dyDescent="0.25">
      <c r="A48" s="58"/>
      <c r="E48" s="137"/>
      <c r="F48" s="58"/>
      <c r="G48" s="58"/>
      <c r="H48" s="58"/>
      <c r="S48" s="13" t="s">
        <v>245</v>
      </c>
      <c r="T48" s="47"/>
      <c r="V48" s="266"/>
      <c r="W48" s="266"/>
      <c r="X48" s="266"/>
      <c r="Y48" s="266"/>
      <c r="Z48" s="266"/>
      <c r="AA48" s="266"/>
      <c r="AB48" s="266"/>
      <c r="AC48" s="268"/>
    </row>
    <row r="49" spans="2:41" ht="11.25" customHeight="1" thickTop="1" x14ac:dyDescent="0.2">
      <c r="E49" s="60" t="s">
        <v>210</v>
      </c>
      <c r="F49" s="58"/>
      <c r="G49" s="257">
        <f>+'Fee Summary'!$V$11</f>
        <v>0</v>
      </c>
      <c r="H49" s="66">
        <f>CEILING(H47*G49,0.01)</f>
        <v>0</v>
      </c>
      <c r="U49" s="61" t="s">
        <v>46</v>
      </c>
      <c r="V49" s="195">
        <f t="shared" ref="V49:AB49" si="11">SUM(V38:V47)</f>
        <v>0</v>
      </c>
      <c r="W49" s="195">
        <f t="shared" si="11"/>
        <v>0</v>
      </c>
      <c r="X49" s="195">
        <f t="shared" si="11"/>
        <v>0</v>
      </c>
      <c r="Y49" s="195">
        <f t="shared" si="11"/>
        <v>0</v>
      </c>
      <c r="Z49" s="195">
        <f t="shared" si="11"/>
        <v>0</v>
      </c>
      <c r="AA49" s="195">
        <f t="shared" si="11"/>
        <v>0</v>
      </c>
      <c r="AB49" s="195">
        <f t="shared" si="11"/>
        <v>0</v>
      </c>
      <c r="AC49" s="124">
        <f>+SUM(V49:AB49)</f>
        <v>0</v>
      </c>
      <c r="AO49" s="32"/>
    </row>
    <row r="50" spans="2:41" ht="11.25" customHeight="1" x14ac:dyDescent="0.2">
      <c r="E50" s="67" t="s">
        <v>195</v>
      </c>
      <c r="F50" s="68"/>
      <c r="G50" s="621"/>
      <c r="H50" s="69">
        <f>+H65</f>
        <v>0</v>
      </c>
      <c r="V50" s="707">
        <f>IF($AC$49=0,0,V49/$AC$49)</f>
        <v>0</v>
      </c>
      <c r="W50" s="707">
        <f t="shared" ref="W50:AB50" si="12">IF($AC$49=0,0,W49/$AC$49)</f>
        <v>0</v>
      </c>
      <c r="X50" s="707">
        <f t="shared" si="12"/>
        <v>0</v>
      </c>
      <c r="Y50" s="707">
        <f t="shared" si="12"/>
        <v>0</v>
      </c>
      <c r="Z50" s="707">
        <f t="shared" si="12"/>
        <v>0</v>
      </c>
      <c r="AA50" s="707">
        <f t="shared" si="12"/>
        <v>0</v>
      </c>
      <c r="AB50" s="708">
        <f t="shared" si="12"/>
        <v>0</v>
      </c>
      <c r="AC50" s="706">
        <f>SUM(V50:AB50)</f>
        <v>0</v>
      </c>
      <c r="AO50" s="14"/>
    </row>
    <row r="51" spans="2:41" ht="11.25" customHeight="1" x14ac:dyDescent="0.2">
      <c r="E51" s="835" t="s">
        <v>57</v>
      </c>
      <c r="F51" s="835"/>
      <c r="G51" s="835"/>
      <c r="H51" s="258">
        <f>SUM(H47:H50)</f>
        <v>0</v>
      </c>
      <c r="AO51" s="14"/>
    </row>
    <row r="52" spans="2:41" ht="11.25" customHeight="1" x14ac:dyDescent="0.2">
      <c r="E52" s="60" t="s">
        <v>245</v>
      </c>
      <c r="F52" s="58"/>
      <c r="G52" s="58"/>
      <c r="H52" s="60" t="s">
        <v>245</v>
      </c>
      <c r="U52" s="48" t="s">
        <v>245</v>
      </c>
      <c r="AO52" s="14"/>
    </row>
    <row r="53" spans="2:41" ht="11.25" customHeight="1" x14ac:dyDescent="0.2">
      <c r="E53" s="60" t="s">
        <v>632</v>
      </c>
      <c r="F53" s="58"/>
      <c r="G53" s="58"/>
      <c r="H53" s="237">
        <f>AL46</f>
        <v>0</v>
      </c>
      <c r="J53" s="47"/>
      <c r="K53" s="47"/>
      <c r="L53" s="47"/>
      <c r="M53" s="47"/>
      <c r="N53" s="47"/>
      <c r="O53" s="47"/>
      <c r="P53" s="47"/>
      <c r="Q53" s="47"/>
      <c r="R53" s="47"/>
      <c r="AO53" s="14"/>
    </row>
    <row r="54" spans="2:41" ht="11.25" customHeight="1" thickBot="1" x14ac:dyDescent="0.25">
      <c r="E54" s="60" t="s">
        <v>194</v>
      </c>
      <c r="F54" s="58"/>
      <c r="G54" s="202">
        <f>+'Fee Summary'!$Z$25</f>
        <v>0.13</v>
      </c>
      <c r="H54" s="71">
        <f>CEILING((H47+H50)*G54,0.01)</f>
        <v>0</v>
      </c>
      <c r="J54" s="47"/>
      <c r="K54" s="47"/>
      <c r="L54" s="47"/>
      <c r="M54" s="47"/>
      <c r="N54" s="47"/>
      <c r="O54" s="47"/>
      <c r="P54" s="47"/>
      <c r="Q54" s="47"/>
      <c r="R54" s="47"/>
      <c r="AO54" s="14"/>
    </row>
    <row r="55" spans="2:41" ht="11.25" customHeight="1" thickTop="1" x14ac:dyDescent="0.2">
      <c r="B55" s="59"/>
      <c r="E55" s="58"/>
      <c r="F55" s="58"/>
      <c r="G55" s="58"/>
      <c r="H55" s="72">
        <f>SUM(H51:H54)</f>
        <v>0</v>
      </c>
      <c r="J55" s="47"/>
      <c r="K55" s="47"/>
      <c r="L55" s="47"/>
      <c r="M55" s="47"/>
      <c r="N55" s="47"/>
      <c r="O55" s="47"/>
      <c r="P55" s="47"/>
      <c r="Q55" s="47"/>
      <c r="R55" s="47"/>
      <c r="AO55" s="14"/>
    </row>
    <row r="56" spans="2:41" ht="11.25" customHeight="1" x14ac:dyDescent="0.2">
      <c r="B56" s="59"/>
      <c r="E56" s="67" t="s">
        <v>211</v>
      </c>
      <c r="F56" s="68"/>
      <c r="G56" s="203">
        <f>+'Fee Summary'!$AA$25</f>
        <v>0</v>
      </c>
      <c r="H56" s="69">
        <f>CEILING(H47*G56,0.01)</f>
        <v>0</v>
      </c>
      <c r="J56" s="47"/>
      <c r="K56" s="47"/>
      <c r="L56" s="47"/>
      <c r="M56" s="47"/>
      <c r="N56" s="47"/>
      <c r="O56" s="47"/>
      <c r="P56" s="47"/>
      <c r="Q56" s="47"/>
      <c r="R56" s="47"/>
      <c r="AL56" s="47"/>
      <c r="AO56" s="14"/>
    </row>
    <row r="57" spans="2:41" ht="11.25" customHeight="1" x14ac:dyDescent="0.2">
      <c r="B57" s="59"/>
      <c r="D57" s="836" t="s">
        <v>1168</v>
      </c>
      <c r="E57" s="836"/>
      <c r="F57" s="836"/>
      <c r="G57" s="836"/>
      <c r="H57" s="73">
        <f>SUM(H55:H56)</f>
        <v>0</v>
      </c>
      <c r="J57" s="47"/>
      <c r="K57" s="47"/>
      <c r="L57" s="47"/>
      <c r="M57" s="47"/>
      <c r="N57" s="47"/>
      <c r="O57" s="47"/>
      <c r="P57" s="47"/>
      <c r="Q57" s="47"/>
      <c r="R57" s="47"/>
      <c r="AD57" s="51" t="s">
        <v>245</v>
      </c>
      <c r="AL57" s="47"/>
      <c r="AO57" s="14"/>
    </row>
    <row r="58" spans="2:41" ht="11.25" customHeight="1" x14ac:dyDescent="0.2">
      <c r="B58" s="19" t="s">
        <v>537</v>
      </c>
      <c r="AD58" s="51" t="s">
        <v>245</v>
      </c>
      <c r="AO58" s="14"/>
    </row>
    <row r="59" spans="2:41" ht="11.25" customHeight="1" x14ac:dyDescent="0.2">
      <c r="B59" s="59" t="s">
        <v>192</v>
      </c>
      <c r="C59" s="59"/>
      <c r="D59" s="59"/>
      <c r="AO59" s="14"/>
    </row>
    <row r="60" spans="2:41" ht="11.25" customHeight="1" x14ac:dyDescent="0.2">
      <c r="B60" s="59"/>
      <c r="C60" s="59"/>
      <c r="D60" s="59"/>
      <c r="E60" s="41" t="s">
        <v>538</v>
      </c>
      <c r="F60" s="41"/>
      <c r="G60" s="41" t="s">
        <v>539</v>
      </c>
      <c r="H60" s="41" t="s">
        <v>540</v>
      </c>
      <c r="AO60" s="14"/>
    </row>
    <row r="61" spans="2:41" ht="11.25" customHeight="1" x14ac:dyDescent="0.2">
      <c r="B61" s="59"/>
      <c r="C61" s="59"/>
      <c r="D61" s="59"/>
      <c r="E61" s="41"/>
      <c r="F61" s="41"/>
      <c r="G61" s="41"/>
      <c r="H61" s="41"/>
      <c r="AO61" s="14"/>
    </row>
    <row r="62" spans="2:41" ht="11.25" customHeight="1" x14ac:dyDescent="0.2">
      <c r="B62" s="59" t="s">
        <v>104</v>
      </c>
      <c r="C62" s="59"/>
      <c r="D62" s="61"/>
      <c r="E62" s="600">
        <v>0</v>
      </c>
      <c r="F62" s="322">
        <f>+IF(E42=0, ,E62/E42)</f>
        <v>0</v>
      </c>
      <c r="G62" s="198">
        <f>+'Fee Summary'!$P$11</f>
        <v>0</v>
      </c>
      <c r="H62" s="62">
        <f>+E62*G62</f>
        <v>0</v>
      </c>
      <c r="AO62" s="14"/>
    </row>
    <row r="63" spans="2:41" ht="11.25" customHeight="1" x14ac:dyDescent="0.2">
      <c r="B63" s="59" t="s">
        <v>243</v>
      </c>
      <c r="C63" s="61"/>
      <c r="D63" s="54"/>
      <c r="E63" s="600">
        <v>0</v>
      </c>
      <c r="F63" s="322">
        <f>+IF(E43=0, ,E63/E43)</f>
        <v>0</v>
      </c>
      <c r="G63" s="198">
        <f>+'Fee Summary'!$P$14</f>
        <v>0</v>
      </c>
      <c r="H63" s="62">
        <f>+E63*G63</f>
        <v>0</v>
      </c>
      <c r="AO63" s="14"/>
    </row>
    <row r="64" spans="2:41" ht="11.25" customHeight="1" x14ac:dyDescent="0.2">
      <c r="B64" s="59" t="s">
        <v>358</v>
      </c>
      <c r="C64" s="47"/>
      <c r="D64" s="61" t="s">
        <v>46</v>
      </c>
      <c r="E64" s="600">
        <v>0</v>
      </c>
      <c r="F64" s="322">
        <f>+IF(E44=0, ,E64/E44)</f>
        <v>0</v>
      </c>
      <c r="G64" s="198">
        <f>+'Fee Summary'!$P$15</f>
        <v>0</v>
      </c>
      <c r="H64" s="62">
        <f>+E64*G64</f>
        <v>0</v>
      </c>
      <c r="AO64" s="14"/>
    </row>
    <row r="65" spans="2:41" ht="11.25" customHeight="1" x14ac:dyDescent="0.2">
      <c r="B65" s="55"/>
      <c r="E65" s="601">
        <f>+SUM(E62:E64)</f>
        <v>0</v>
      </c>
      <c r="F65" s="323"/>
      <c r="G65" s="323"/>
      <c r="H65" s="167">
        <f>+SUM(H62:H64)</f>
        <v>0</v>
      </c>
      <c r="AO65" s="14"/>
    </row>
    <row r="66" spans="2:41" ht="11.25" customHeight="1" x14ac:dyDescent="0.2">
      <c r="AO66" s="14"/>
    </row>
    <row r="67" spans="2:41" ht="11.25" customHeight="1" x14ac:dyDescent="0.2"/>
    <row r="68" spans="2:41" ht="11.25" customHeight="1" x14ac:dyDescent="0.2"/>
    <row r="69" spans="2:41" ht="11.25" customHeight="1" x14ac:dyDescent="0.2"/>
    <row r="70" spans="2:41" ht="11.25" customHeight="1" x14ac:dyDescent="0.2"/>
    <row r="71" spans="2:41" ht="11.25" customHeight="1" x14ac:dyDescent="0.2">
      <c r="U71" s="92"/>
    </row>
    <row r="72" spans="2:41" ht="11.45" customHeight="1" x14ac:dyDescent="0.2"/>
    <row r="73" spans="2:41" ht="11.45" customHeight="1" x14ac:dyDescent="0.2"/>
  </sheetData>
  <sheetProtection algorithmName="SHA-512" hashValue="gjvf/lqOzTt8gkM7UuArQHbO1M0ZxSm6aALg4pcjCykFq2RAPKF5qD7OA/uvx8j4+zTWu3rU4ttJsd+31DnV9w==" saltValue="xXPK/EBOMIwu3tvN2ZQ2ag==" spinCount="100000" sheet="1" objects="1" scenarios="1"/>
  <customSheetViews>
    <customSheetView guid="{E85A38F2-46A0-11D3-99A6-006008C1857C}" showRuler="0" topLeftCell="AO3">
      <selection activeCell="AX17" sqref="AX17"/>
      <pageMargins left="0.35" right="0.35" top="0.5" bottom="0.5" header="0" footer="0.25"/>
      <printOptions horizontalCentered="1"/>
      <pageSetup pageOrder="overThenDown" orientation="portrait" horizontalDpi="300" verticalDpi="0" r:id="rId1"/>
      <headerFooter alignWithMargins="0">
        <oddFooter>&amp;L&amp;8Date of Estimate: &amp;D&amp;C&amp;8File Name: &amp;F&amp;R&amp;8Sheet &amp;P of  &amp;N</oddFooter>
      </headerFooter>
    </customSheetView>
    <customSheetView guid="{606B6F42-3543-11D3-AF48-00A02490DF4B}" showRuler="0" topLeftCell="A3">
      <selection activeCell="C39" sqref="C39"/>
      <pageMargins left="0.35" right="0.35" top="0.5" bottom="0.5" header="0" footer="0.25"/>
      <printOptions horizontalCentered="1"/>
      <pageSetup pageOrder="overThenDown" orientation="portrait" horizontalDpi="300" verticalDpi="0" r:id="rId2"/>
      <headerFooter alignWithMargins="0">
        <oddFooter>&amp;L&amp;8Date of Estimate: &amp;D&amp;C&amp;8File Name: &amp;F&amp;R&amp;8Sheet &amp;P of  &amp;N</oddFooter>
      </headerFooter>
    </customSheetView>
    <customSheetView guid="{F2D9B7A0-CD8B-11D2-B74E-0020AFD92DC7}" showPageBreaks="1" showRuler="0" topLeftCell="B7">
      <selection activeCell="B18" sqref="B18"/>
      <pageMargins left="0.35" right="0.35" top="0.5" bottom="0.5" header="0" footer="0.25"/>
      <printOptions horizontalCentered="1"/>
      <pageSetup pageOrder="overThenDown" orientation="portrait" horizontalDpi="300" verticalDpi="0" r:id="rId3"/>
      <headerFooter alignWithMargins="0">
        <oddFooter>&amp;L&amp;8Date of Estimate: &amp;D&amp;C&amp;8File Name: &amp;F&amp;R&amp;8Sheet &amp;P of  &amp;N</oddFooter>
      </headerFooter>
    </customSheetView>
  </customSheetViews>
  <mergeCells count="6">
    <mergeCell ref="E21:G21"/>
    <mergeCell ref="C27:G27"/>
    <mergeCell ref="E51:G51"/>
    <mergeCell ref="N21:P21"/>
    <mergeCell ref="D57:G57"/>
    <mergeCell ref="M27:P27"/>
  </mergeCells>
  <phoneticPr fontId="40" type="noConversion"/>
  <printOptions horizontalCentered="1"/>
  <pageMargins left="0.35" right="0.15" top="0.5" bottom="0.5" header="0" footer="0.25"/>
  <pageSetup scale="97" pageOrder="overThenDown" orientation="portrait" r:id="rId4"/>
  <headerFooter alignWithMargins="0">
    <oddFooter>&amp;L&amp;8Date of Estimate: &amp;D&amp;C&amp;8File Name: &amp;F</oddFooter>
  </headerFooter>
  <colBreaks count="5" manualBreakCount="5">
    <brk id="9" max="65" man="1"/>
    <brk id="18" max="65" man="1"/>
    <brk id="29" max="1048575" man="1"/>
    <brk id="39" max="1048575" man="1"/>
    <brk id="5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1C921-F47E-412F-8D38-1829EF5793D9}">
  <sheetPr codeName="Sheet13">
    <tabColor rgb="FFFFFF00"/>
  </sheetPr>
  <dimension ref="A1:AF44"/>
  <sheetViews>
    <sheetView topLeftCell="F1" zoomScaleNormal="100" workbookViewId="0">
      <selection activeCell="B101" sqref="B101"/>
    </sheetView>
  </sheetViews>
  <sheetFormatPr defaultColWidth="9.140625" defaultRowHeight="15" x14ac:dyDescent="0.2"/>
  <cols>
    <col min="1" max="5" width="8.7109375" style="619" customWidth="1"/>
    <col min="6" max="6" width="8" style="619" customWidth="1"/>
    <col min="7" max="7" width="10.140625" style="619" customWidth="1"/>
    <col min="8" max="8" width="15.85546875" style="619" customWidth="1"/>
    <col min="9" max="9" width="10.28515625" style="619" customWidth="1"/>
    <col min="10" max="10" width="9.7109375" style="619" customWidth="1"/>
    <col min="11" max="13" width="11.7109375" style="619" customWidth="1"/>
    <col min="14" max="21" width="8.7109375" style="619" customWidth="1"/>
    <col min="22" max="24" width="11.7109375" style="619" customWidth="1"/>
    <col min="25" max="32" width="8.7109375" style="619" customWidth="1"/>
    <col min="33" max="33" width="7.42578125" style="619" customWidth="1"/>
    <col min="34" max="16384" width="9.140625" style="619"/>
  </cols>
  <sheetData>
    <row r="1" spans="1:32" x14ac:dyDescent="0.2">
      <c r="A1" s="48"/>
      <c r="B1" s="48"/>
      <c r="C1" s="48"/>
      <c r="D1" s="48"/>
      <c r="E1" s="48"/>
      <c r="F1" s="40" t="s">
        <v>527</v>
      </c>
      <c r="G1" s="48"/>
      <c r="H1" s="48"/>
      <c r="I1" s="48"/>
      <c r="J1" s="48"/>
      <c r="K1" s="47"/>
      <c r="L1" s="47"/>
      <c r="M1" s="47"/>
      <c r="N1" s="47"/>
      <c r="O1" s="47"/>
      <c r="P1" s="40" t="s">
        <v>527</v>
      </c>
      <c r="Q1" s="48"/>
      <c r="R1" s="47"/>
      <c r="S1" s="47"/>
      <c r="T1" s="47"/>
      <c r="U1" s="47"/>
      <c r="V1" s="47"/>
      <c r="W1" s="47"/>
      <c r="X1" s="47"/>
      <c r="Y1" s="47"/>
      <c r="Z1" s="47"/>
      <c r="AA1" s="40" t="s">
        <v>527</v>
      </c>
      <c r="AB1" s="48"/>
      <c r="AC1" s="47"/>
      <c r="AD1" s="47"/>
      <c r="AE1" s="47"/>
      <c r="AF1" s="47"/>
    </row>
    <row r="2" spans="1:32" x14ac:dyDescent="0.2">
      <c r="A2" s="48"/>
      <c r="B2" s="48"/>
      <c r="C2" s="48"/>
      <c r="D2" s="48"/>
      <c r="E2" s="48"/>
      <c r="F2" s="33" t="s">
        <v>200</v>
      </c>
      <c r="G2" s="48"/>
      <c r="H2" s="48"/>
      <c r="I2" s="48"/>
      <c r="J2" s="48"/>
      <c r="K2" s="47"/>
      <c r="L2" s="47"/>
      <c r="M2" s="47"/>
      <c r="N2" s="47"/>
      <c r="O2" s="49"/>
      <c r="P2" s="50" t="s">
        <v>196</v>
      </c>
      <c r="Q2" s="48"/>
      <c r="R2" s="47"/>
      <c r="S2" s="47"/>
      <c r="T2" s="47"/>
      <c r="U2" s="47"/>
      <c r="V2" s="47"/>
      <c r="W2" s="47"/>
      <c r="X2" s="47"/>
      <c r="Y2" s="47"/>
      <c r="Z2" s="49"/>
      <c r="AA2" s="50" t="s">
        <v>196</v>
      </c>
      <c r="AB2" s="48"/>
      <c r="AC2" s="47"/>
      <c r="AD2" s="47"/>
      <c r="AE2" s="47"/>
      <c r="AF2" s="47"/>
    </row>
    <row r="3" spans="1:32" x14ac:dyDescent="0.2">
      <c r="A3" s="48"/>
      <c r="B3" s="48"/>
      <c r="C3" s="48"/>
      <c r="D3" s="48"/>
      <c r="E3" s="48"/>
      <c r="F3" s="78">
        <f>+'Cover Sht'!$A$15</f>
        <v>0</v>
      </c>
      <c r="G3" s="48"/>
      <c r="H3" s="48"/>
      <c r="I3" s="48"/>
      <c r="J3" s="48"/>
      <c r="K3" s="47"/>
      <c r="L3" s="47"/>
      <c r="M3" s="47"/>
      <c r="N3" s="47"/>
      <c r="O3" s="47"/>
      <c r="P3" s="78">
        <f>+'Cover Sht'!$A$15</f>
        <v>0</v>
      </c>
      <c r="Q3" s="48"/>
      <c r="R3" s="47"/>
      <c r="S3" s="47"/>
      <c r="T3" s="47"/>
      <c r="U3" s="47"/>
      <c r="V3" s="47"/>
      <c r="W3" s="47"/>
      <c r="X3" s="47"/>
      <c r="Y3" s="47"/>
      <c r="Z3" s="47"/>
      <c r="AA3" s="78">
        <f>+'Cover Sht'!$A$15</f>
        <v>0</v>
      </c>
      <c r="AB3" s="48"/>
      <c r="AC3" s="47"/>
      <c r="AD3" s="47"/>
      <c r="AE3" s="47"/>
      <c r="AF3" s="47"/>
    </row>
    <row r="4" spans="1:32" x14ac:dyDescent="0.2">
      <c r="A4" s="48"/>
      <c r="B4" s="48"/>
      <c r="C4" s="48"/>
      <c r="D4" s="48"/>
      <c r="E4" s="48"/>
      <c r="F4" s="48"/>
      <c r="G4" s="48"/>
      <c r="H4" s="48"/>
      <c r="I4" s="17"/>
      <c r="J4" s="17"/>
      <c r="K4" s="47"/>
      <c r="L4" s="51" t="s">
        <v>246</v>
      </c>
      <c r="M4" s="91">
        <f>+'Cover Sht'!E18</f>
        <v>0</v>
      </c>
      <c r="N4" s="48"/>
      <c r="O4" s="49"/>
      <c r="P4" s="47"/>
      <c r="Q4" s="51" t="s">
        <v>247</v>
      </c>
      <c r="R4" s="91">
        <f>+'Cover Sht'!$D$22</f>
        <v>0</v>
      </c>
      <c r="U4" s="47"/>
      <c r="V4" s="47"/>
      <c r="W4" s="51" t="s">
        <v>246</v>
      </c>
      <c r="X4" s="91">
        <f>+'Cover Sht'!E18</f>
        <v>0</v>
      </c>
      <c r="Y4" s="48"/>
      <c r="Z4" s="49"/>
      <c r="AA4" s="47"/>
      <c r="AB4" s="51" t="s">
        <v>247</v>
      </c>
      <c r="AC4" s="91">
        <f>+'Cover Sht'!D22</f>
        <v>0</v>
      </c>
      <c r="AF4" s="47"/>
    </row>
    <row r="5" spans="1:32" x14ac:dyDescent="0.2">
      <c r="A5" s="48"/>
      <c r="B5" s="81" t="s">
        <v>246</v>
      </c>
      <c r="C5" s="91">
        <f>+'Cover Sht'!E18</f>
        <v>0</v>
      </c>
      <c r="D5" s="91"/>
      <c r="E5" s="47"/>
      <c r="F5" s="47"/>
      <c r="G5" s="81" t="s">
        <v>247</v>
      </c>
      <c r="H5" s="91">
        <f>+'Cover Sht'!$D$22</f>
        <v>0</v>
      </c>
      <c r="J5" s="17"/>
      <c r="K5" s="47"/>
      <c r="L5" s="51" t="s">
        <v>248</v>
      </c>
      <c r="M5" s="208">
        <f>IF('Cover Sht'!$A$10="POST  DESIGN  SERVICES",'Cover Sht'!$E$21,'Cover Sht'!$E$19)</f>
        <v>0</v>
      </c>
      <c r="N5" s="48"/>
      <c r="O5" s="49"/>
      <c r="P5" s="47"/>
      <c r="Q5" s="51" t="s">
        <v>249</v>
      </c>
      <c r="R5" s="91">
        <f>+'Cover Sht'!$A$28</f>
        <v>0</v>
      </c>
      <c r="U5" s="47"/>
      <c r="V5" s="47"/>
      <c r="W5" s="51" t="s">
        <v>248</v>
      </c>
      <c r="X5" s="208">
        <f>IF('Cover Sht'!$A$10="POST  DESIGN  SERVICES",'Cover Sht'!$E$21,'Cover Sht'!$E$19)</f>
        <v>0</v>
      </c>
      <c r="Y5" s="48"/>
      <c r="Z5" s="49"/>
      <c r="AA5" s="47"/>
      <c r="AB5" s="51" t="s">
        <v>249</v>
      </c>
      <c r="AC5" s="91">
        <f>+'Cover Sht'!$A$28</f>
        <v>0</v>
      </c>
      <c r="AF5" s="47"/>
    </row>
    <row r="6" spans="1:32" x14ac:dyDescent="0.2">
      <c r="A6" s="48"/>
      <c r="B6" s="81" t="s">
        <v>248</v>
      </c>
      <c r="C6" s="208">
        <f>IF('Cover Sht'!$A$10="POST  DESIGN  SERVICES",'Cover Sht'!$E$21,'Cover Sht'!$E$19)</f>
        <v>0</v>
      </c>
      <c r="D6" s="91"/>
      <c r="E6" s="47"/>
      <c r="F6" s="47"/>
      <c r="G6" s="81" t="s">
        <v>249</v>
      </c>
      <c r="H6" s="91">
        <f>'Cover Sht'!$A$28</f>
        <v>0</v>
      </c>
      <c r="J6" s="61"/>
      <c r="K6" s="47"/>
      <c r="L6" s="51"/>
      <c r="M6" s="91"/>
      <c r="N6" s="48"/>
      <c r="O6" s="49"/>
      <c r="P6" s="47"/>
      <c r="Q6" s="47"/>
      <c r="R6" s="51"/>
      <c r="S6" s="91"/>
      <c r="U6" s="47"/>
      <c r="V6" s="47"/>
      <c r="W6" s="51"/>
      <c r="X6" s="91"/>
      <c r="Y6" s="48"/>
      <c r="Z6" s="49"/>
      <c r="AA6" s="47"/>
      <c r="AB6" s="47"/>
      <c r="AC6" s="51"/>
      <c r="AD6" s="91"/>
      <c r="AF6" s="47"/>
    </row>
    <row r="7" spans="1:32" x14ac:dyDescent="0.2">
      <c r="A7" s="48"/>
      <c r="B7" s="61"/>
      <c r="C7" s="61"/>
      <c r="D7" s="61"/>
      <c r="E7" s="61"/>
      <c r="F7" s="61"/>
      <c r="G7" s="47"/>
      <c r="H7" s="61"/>
      <c r="I7" s="61"/>
      <c r="J7" s="61"/>
      <c r="K7" s="47"/>
      <c r="L7" s="47"/>
      <c r="M7" s="47"/>
      <c r="N7" s="42" t="s">
        <v>478</v>
      </c>
      <c r="O7" s="42" t="s">
        <v>45</v>
      </c>
      <c r="P7" s="38" t="s">
        <v>50</v>
      </c>
      <c r="Q7" s="43" t="s">
        <v>478</v>
      </c>
      <c r="R7" s="38" t="s">
        <v>63</v>
      </c>
      <c r="S7" s="38" t="s">
        <v>478</v>
      </c>
      <c r="T7" s="38" t="s">
        <v>134</v>
      </c>
      <c r="U7" s="38" t="s">
        <v>46</v>
      </c>
      <c r="Y7" s="42" t="s">
        <v>478</v>
      </c>
      <c r="Z7" s="42" t="s">
        <v>45</v>
      </c>
      <c r="AA7" s="38" t="s">
        <v>50</v>
      </c>
      <c r="AB7" s="43" t="s">
        <v>478</v>
      </c>
      <c r="AC7" s="38" t="s">
        <v>63</v>
      </c>
      <c r="AD7" s="38" t="s">
        <v>478</v>
      </c>
      <c r="AE7" s="38" t="s">
        <v>134</v>
      </c>
      <c r="AF7" s="38" t="s">
        <v>46</v>
      </c>
    </row>
    <row r="8" spans="1:32" x14ac:dyDescent="0.2">
      <c r="A8" s="58"/>
      <c r="B8" s="59" t="s">
        <v>192</v>
      </c>
      <c r="C8" s="59"/>
      <c r="D8" s="59"/>
      <c r="E8" s="41" t="s">
        <v>238</v>
      </c>
      <c r="F8" s="41"/>
      <c r="G8" s="41" t="s">
        <v>239</v>
      </c>
      <c r="H8" s="41" t="s">
        <v>166</v>
      </c>
      <c r="I8" s="61"/>
      <c r="J8" s="61"/>
      <c r="K8" s="47"/>
      <c r="L8" s="47"/>
      <c r="M8" s="47"/>
      <c r="N8" s="44" t="s">
        <v>45</v>
      </c>
      <c r="O8" s="44" t="s">
        <v>49</v>
      </c>
      <c r="P8" s="39" t="s">
        <v>876</v>
      </c>
      <c r="Q8" s="46" t="s">
        <v>63</v>
      </c>
      <c r="R8" s="39"/>
      <c r="S8" s="39" t="s">
        <v>134</v>
      </c>
      <c r="T8" s="39"/>
      <c r="U8" s="39" t="s">
        <v>51</v>
      </c>
      <c r="V8" s="16"/>
      <c r="W8" s="16"/>
      <c r="X8" s="16"/>
      <c r="Y8" s="44" t="s">
        <v>45</v>
      </c>
      <c r="Z8" s="44" t="s">
        <v>49</v>
      </c>
      <c r="AA8" s="39" t="s">
        <v>876</v>
      </c>
      <c r="AB8" s="46" t="s">
        <v>63</v>
      </c>
      <c r="AC8" s="39"/>
      <c r="AD8" s="39" t="s">
        <v>134</v>
      </c>
      <c r="AE8" s="39"/>
      <c r="AF8" s="39" t="s">
        <v>51</v>
      </c>
    </row>
    <row r="9" spans="1:32" x14ac:dyDescent="0.2">
      <c r="A9" s="48"/>
      <c r="B9" s="48"/>
      <c r="C9" s="48"/>
      <c r="D9" s="48"/>
      <c r="E9" s="48"/>
      <c r="F9" s="48"/>
      <c r="G9" s="48"/>
      <c r="H9" s="48"/>
      <c r="I9" s="61"/>
      <c r="J9" s="85"/>
      <c r="K9" s="15" t="s">
        <v>528</v>
      </c>
      <c r="L9" s="54"/>
      <c r="M9" s="54"/>
      <c r="N9" s="44" t="s">
        <v>49</v>
      </c>
      <c r="O9" s="44"/>
      <c r="P9" s="45"/>
      <c r="Q9" s="46"/>
      <c r="R9" s="39" t="s">
        <v>245</v>
      </c>
      <c r="S9" s="39"/>
      <c r="T9" s="39" t="s">
        <v>245</v>
      </c>
      <c r="U9" s="39"/>
      <c r="V9" s="15" t="s">
        <v>1054</v>
      </c>
      <c r="W9" s="21"/>
      <c r="X9" s="21"/>
      <c r="Y9" s="44" t="s">
        <v>49</v>
      </c>
      <c r="Z9" s="44"/>
      <c r="AA9" s="45"/>
      <c r="AB9" s="46"/>
      <c r="AC9" s="39" t="s">
        <v>245</v>
      </c>
      <c r="AD9" s="39"/>
      <c r="AE9" s="39" t="s">
        <v>245</v>
      </c>
      <c r="AF9" s="39"/>
    </row>
    <row r="10" spans="1:32" x14ac:dyDescent="0.2">
      <c r="A10" s="58"/>
      <c r="B10" s="59" t="s">
        <v>359</v>
      </c>
      <c r="C10" s="61"/>
      <c r="D10" s="61"/>
      <c r="E10" s="582">
        <f>Y$32</f>
        <v>0</v>
      </c>
      <c r="F10" s="58"/>
      <c r="G10" s="199">
        <f>+'Fee Summary'!G11</f>
        <v>0</v>
      </c>
      <c r="H10" s="66">
        <f t="shared" ref="H10:H15" si="0">CEILING(E10*G10,0.01)</f>
        <v>0</v>
      </c>
      <c r="I10" s="61"/>
      <c r="J10" s="57"/>
      <c r="K10" s="11" t="s">
        <v>529</v>
      </c>
      <c r="L10" s="54"/>
      <c r="M10" s="54"/>
      <c r="N10" s="252"/>
      <c r="O10" s="252"/>
      <c r="P10" s="252"/>
      <c r="Q10" s="252"/>
      <c r="R10" s="252"/>
      <c r="S10" s="252"/>
      <c r="T10" s="252"/>
      <c r="U10" s="253">
        <f t="shared" ref="U10:U15" si="1">SUM(N10:T10)</f>
        <v>0</v>
      </c>
      <c r="V10" s="11" t="s">
        <v>267</v>
      </c>
      <c r="W10" s="21"/>
      <c r="X10" s="21"/>
      <c r="Y10" s="267"/>
      <c r="Z10" s="267"/>
      <c r="AA10" s="267"/>
      <c r="AB10" s="267"/>
      <c r="AC10" s="267"/>
      <c r="AD10" s="267"/>
      <c r="AE10" s="267"/>
      <c r="AF10" s="267"/>
    </row>
    <row r="11" spans="1:32" x14ac:dyDescent="0.2">
      <c r="A11" s="58"/>
      <c r="B11" s="59" t="s">
        <v>256</v>
      </c>
      <c r="C11" s="61"/>
      <c r="D11" s="61"/>
      <c r="E11" s="582">
        <f>Z$32</f>
        <v>0</v>
      </c>
      <c r="F11" s="58"/>
      <c r="G11" s="199">
        <f>+'Fee Summary'!G12</f>
        <v>0</v>
      </c>
      <c r="H11" s="66">
        <f t="shared" si="0"/>
        <v>0</v>
      </c>
      <c r="I11" s="61"/>
      <c r="J11" s="57"/>
      <c r="K11" s="11" t="s">
        <v>846</v>
      </c>
      <c r="L11" s="54"/>
      <c r="M11" s="54"/>
      <c r="N11" s="252"/>
      <c r="O11" s="252"/>
      <c r="P11" s="252"/>
      <c r="Q11" s="252"/>
      <c r="R11" s="252"/>
      <c r="S11" s="252"/>
      <c r="T11" s="252"/>
      <c r="U11" s="253">
        <f t="shared" si="1"/>
        <v>0</v>
      </c>
      <c r="V11" s="11" t="s">
        <v>268</v>
      </c>
      <c r="W11" s="16"/>
      <c r="X11" s="21"/>
      <c r="Y11" s="252"/>
      <c r="Z11" s="252"/>
      <c r="AA11" s="252"/>
      <c r="AB11" s="252"/>
      <c r="AC11" s="252"/>
      <c r="AD11" s="252"/>
      <c r="AE11" s="252"/>
      <c r="AF11" s="253">
        <f>CEILING(SUM(Y11:AE11),0.25)</f>
        <v>0</v>
      </c>
    </row>
    <row r="12" spans="1:32" x14ac:dyDescent="0.2">
      <c r="A12" s="65" t="s">
        <v>152</v>
      </c>
      <c r="B12" s="59" t="s">
        <v>104</v>
      </c>
      <c r="C12" s="61"/>
      <c r="D12" s="61"/>
      <c r="E12" s="582">
        <f>AA$32</f>
        <v>0</v>
      </c>
      <c r="F12" s="58"/>
      <c r="G12" s="199">
        <f>+'Fee Summary'!G13</f>
        <v>0</v>
      </c>
      <c r="H12" s="66">
        <f t="shared" si="0"/>
        <v>0</v>
      </c>
      <c r="I12" s="61"/>
      <c r="J12" s="57"/>
      <c r="K12" s="11" t="s">
        <v>530</v>
      </c>
      <c r="L12" s="54"/>
      <c r="M12" s="54"/>
      <c r="N12" s="252"/>
      <c r="O12" s="252"/>
      <c r="P12" s="252"/>
      <c r="Q12" s="252"/>
      <c r="R12" s="252"/>
      <c r="S12" s="252"/>
      <c r="T12" s="252"/>
      <c r="U12" s="253">
        <f t="shared" si="1"/>
        <v>0</v>
      </c>
      <c r="V12" s="48"/>
      <c r="W12" s="48"/>
      <c r="X12" s="48"/>
      <c r="Y12" s="273"/>
      <c r="Z12" s="273"/>
      <c r="AA12" s="273"/>
      <c r="AB12" s="273"/>
      <c r="AC12" s="273"/>
      <c r="AD12" s="273"/>
      <c r="AE12" s="273"/>
      <c r="AF12" s="586"/>
    </row>
    <row r="13" spans="1:32" x14ac:dyDescent="0.2">
      <c r="A13" s="58"/>
      <c r="B13" s="59" t="s">
        <v>356</v>
      </c>
      <c r="C13" s="63"/>
      <c r="D13" s="63"/>
      <c r="E13" s="582">
        <f>AB$32</f>
        <v>0</v>
      </c>
      <c r="F13" s="58"/>
      <c r="G13" s="199">
        <f>+'Fee Summary'!G14</f>
        <v>0</v>
      </c>
      <c r="H13" s="66">
        <f t="shared" si="0"/>
        <v>0</v>
      </c>
      <c r="I13" s="61"/>
      <c r="J13" s="57"/>
      <c r="K13" s="55" t="s">
        <v>531</v>
      </c>
      <c r="L13" s="54"/>
      <c r="M13" s="54"/>
      <c r="N13" s="252"/>
      <c r="O13" s="252"/>
      <c r="P13" s="252"/>
      <c r="Q13" s="252"/>
      <c r="R13" s="252"/>
      <c r="S13" s="252"/>
      <c r="T13" s="252"/>
      <c r="U13" s="253">
        <f t="shared" si="1"/>
        <v>0</v>
      </c>
      <c r="V13" s="15" t="s">
        <v>1052</v>
      </c>
      <c r="W13" s="48"/>
      <c r="X13" s="48"/>
      <c r="Y13" s="273"/>
      <c r="Z13" s="273"/>
      <c r="AA13" s="273"/>
      <c r="AB13" s="273"/>
      <c r="AC13" s="273"/>
      <c r="AD13" s="273"/>
      <c r="AE13" s="273"/>
      <c r="AF13" s="273"/>
    </row>
    <row r="14" spans="1:32" x14ac:dyDescent="0.2">
      <c r="B14" s="59" t="s">
        <v>63</v>
      </c>
      <c r="C14" s="63"/>
      <c r="D14" s="63"/>
      <c r="E14" s="582">
        <f>AC$32</f>
        <v>0</v>
      </c>
      <c r="F14" s="614"/>
      <c r="G14" s="199">
        <f>+'Fee Summary'!G15</f>
        <v>0</v>
      </c>
      <c r="H14" s="66">
        <f t="shared" si="0"/>
        <v>0</v>
      </c>
      <c r="I14" s="61"/>
      <c r="J14" s="57"/>
      <c r="K14" s="55" t="s">
        <v>532</v>
      </c>
      <c r="L14" s="54"/>
      <c r="M14" s="54"/>
      <c r="N14" s="252"/>
      <c r="O14" s="252"/>
      <c r="P14" s="252"/>
      <c r="Q14" s="252"/>
      <c r="R14" s="252"/>
      <c r="S14" s="252"/>
      <c r="T14" s="252"/>
      <c r="U14" s="253">
        <f t="shared" si="1"/>
        <v>0</v>
      </c>
      <c r="V14" s="11" t="s">
        <v>14</v>
      </c>
      <c r="W14" s="11"/>
      <c r="X14" s="11"/>
      <c r="Y14" s="273"/>
      <c r="Z14" s="273"/>
      <c r="AA14" s="273"/>
      <c r="AB14" s="273"/>
      <c r="AC14" s="273"/>
      <c r="AD14" s="273"/>
      <c r="AE14" s="273"/>
      <c r="AF14" s="273"/>
    </row>
    <row r="15" spans="1:32" x14ac:dyDescent="0.2">
      <c r="A15" s="65" t="s">
        <v>152</v>
      </c>
      <c r="B15" s="59" t="s">
        <v>360</v>
      </c>
      <c r="C15" s="61"/>
      <c r="D15" s="61"/>
      <c r="E15" s="582">
        <f>AD$32</f>
        <v>0</v>
      </c>
      <c r="F15" s="614"/>
      <c r="G15" s="199">
        <f>+'Fee Summary'!G17</f>
        <v>0</v>
      </c>
      <c r="H15" s="66">
        <f t="shared" si="0"/>
        <v>0</v>
      </c>
      <c r="I15" s="61"/>
      <c r="J15" s="61"/>
      <c r="K15" s="55" t="s">
        <v>533</v>
      </c>
      <c r="L15" s="54"/>
      <c r="M15" s="54"/>
      <c r="N15" s="252"/>
      <c r="O15" s="252"/>
      <c r="P15" s="252"/>
      <c r="Q15" s="252"/>
      <c r="R15" s="252"/>
      <c r="S15" s="252"/>
      <c r="T15" s="252"/>
      <c r="U15" s="253">
        <f t="shared" si="1"/>
        <v>0</v>
      </c>
      <c r="V15" s="11" t="s">
        <v>848</v>
      </c>
      <c r="W15" s="23"/>
      <c r="X15" s="23"/>
      <c r="Y15" s="252"/>
      <c r="Z15" s="252"/>
      <c r="AA15" s="252"/>
      <c r="AB15" s="252"/>
      <c r="AC15" s="252"/>
      <c r="AD15" s="252"/>
      <c r="AE15" s="252"/>
      <c r="AF15" s="253">
        <f>CEILING(SUM(Y15:AE15),0.25)</f>
        <v>0</v>
      </c>
    </row>
    <row r="16" spans="1:32" x14ac:dyDescent="0.2">
      <c r="A16" s="65" t="s">
        <v>152</v>
      </c>
      <c r="B16" s="59" t="s">
        <v>134</v>
      </c>
      <c r="C16" s="61"/>
      <c r="D16" s="61"/>
      <c r="E16" s="584">
        <f>AE$32</f>
        <v>0</v>
      </c>
      <c r="F16" s="620"/>
      <c r="G16" s="200">
        <f>+'Fee Summary'!G18</f>
        <v>0</v>
      </c>
      <c r="H16" s="69">
        <f>CEILING(E16*G16,0.01)</f>
        <v>0</v>
      </c>
      <c r="I16" s="61"/>
      <c r="J16" s="61"/>
      <c r="L16" s="54"/>
      <c r="M16" s="54"/>
      <c r="N16" s="271"/>
      <c r="O16" s="271"/>
      <c r="P16" s="271"/>
      <c r="Q16" s="271"/>
      <c r="R16" s="271"/>
      <c r="S16" s="271"/>
      <c r="T16" s="271"/>
      <c r="U16" s="270">
        <f>SUM(U10:U15)</f>
        <v>0</v>
      </c>
      <c r="V16" s="11" t="s">
        <v>849</v>
      </c>
      <c r="W16" s="23"/>
      <c r="X16" s="23"/>
      <c r="Y16" s="252"/>
      <c r="Z16" s="252"/>
      <c r="AA16" s="252"/>
      <c r="AB16" s="252"/>
      <c r="AC16" s="252"/>
      <c r="AD16" s="252"/>
      <c r="AE16" s="252"/>
      <c r="AF16" s="253">
        <f>CEILING(SUM(Y16:AE16),0.25)</f>
        <v>0</v>
      </c>
    </row>
    <row r="17" spans="1:32" x14ac:dyDescent="0.2">
      <c r="A17" s="48"/>
      <c r="B17" s="59" t="s">
        <v>245</v>
      </c>
      <c r="C17" s="61"/>
      <c r="D17" s="61"/>
      <c r="E17" s="585">
        <f>SUM(E10:E16)</f>
        <v>0</v>
      </c>
      <c r="F17" s="137"/>
      <c r="G17" s="92"/>
      <c r="H17" s="72">
        <f>SUM(H10:H16)</f>
        <v>0</v>
      </c>
      <c r="I17" s="61"/>
      <c r="J17" s="61"/>
      <c r="K17" s="15" t="s">
        <v>534</v>
      </c>
      <c r="L17" s="54"/>
      <c r="M17" s="54"/>
      <c r="N17" s="271"/>
      <c r="O17" s="271"/>
      <c r="P17" s="271"/>
      <c r="Q17" s="271"/>
      <c r="R17" s="271"/>
      <c r="S17" s="271"/>
      <c r="T17" s="271"/>
      <c r="U17" s="271"/>
      <c r="V17" s="11" t="s">
        <v>270</v>
      </c>
      <c r="W17" s="11"/>
      <c r="X17" s="11"/>
      <c r="Y17" s="273"/>
      <c r="Z17" s="273"/>
      <c r="AA17" s="273"/>
      <c r="AB17" s="273"/>
      <c r="AC17" s="273"/>
      <c r="AD17" s="273"/>
      <c r="AE17" s="273"/>
      <c r="AF17" s="586"/>
    </row>
    <row r="18" spans="1:32" x14ac:dyDescent="0.2">
      <c r="A18" s="48" t="s">
        <v>245</v>
      </c>
      <c r="B18" s="59" t="s">
        <v>245</v>
      </c>
      <c r="C18" s="55"/>
      <c r="D18" s="55"/>
      <c r="E18" s="137"/>
      <c r="F18" s="58"/>
      <c r="G18" s="58"/>
      <c r="H18" s="58"/>
      <c r="I18" s="61"/>
      <c r="J18" s="61"/>
      <c r="K18" s="11" t="s">
        <v>70</v>
      </c>
      <c r="L18" s="47"/>
      <c r="M18" s="54"/>
      <c r="N18" s="252"/>
      <c r="O18" s="252"/>
      <c r="P18" s="252"/>
      <c r="Q18" s="252"/>
      <c r="R18" s="252"/>
      <c r="S18" s="252"/>
      <c r="T18" s="252"/>
      <c r="U18" s="253">
        <f t="shared" ref="U18:U26" si="2">SUM(N18:T18)</f>
        <v>0</v>
      </c>
      <c r="V18" s="11" t="s">
        <v>848</v>
      </c>
      <c r="W18" s="23"/>
      <c r="X18" s="11"/>
      <c r="Y18" s="252"/>
      <c r="Z18" s="252"/>
      <c r="AA18" s="252"/>
      <c r="AB18" s="252"/>
      <c r="AC18" s="252"/>
      <c r="AD18" s="252"/>
      <c r="AE18" s="252"/>
      <c r="AF18" s="253">
        <f>CEILING(SUM(Y18:AE18),0.25)</f>
        <v>0</v>
      </c>
    </row>
    <row r="19" spans="1:32" x14ac:dyDescent="0.2">
      <c r="A19" s="48"/>
      <c r="B19" s="48"/>
      <c r="C19" s="48"/>
      <c r="D19" s="48"/>
      <c r="E19" s="60" t="s">
        <v>210</v>
      </c>
      <c r="F19" s="58"/>
      <c r="G19" s="201">
        <f>+'Fee Summary'!Y25</f>
        <v>0</v>
      </c>
      <c r="H19" s="66">
        <f>CEILING(H17*G19,0.01)</f>
        <v>0</v>
      </c>
      <c r="I19" s="61"/>
      <c r="J19" s="61"/>
      <c r="K19" s="11" t="s">
        <v>72</v>
      </c>
      <c r="L19" s="47"/>
      <c r="M19" s="54"/>
      <c r="N19" s="252"/>
      <c r="O19" s="252"/>
      <c r="P19" s="252"/>
      <c r="Q19" s="252"/>
      <c r="R19" s="252"/>
      <c r="S19" s="252"/>
      <c r="T19" s="252"/>
      <c r="U19" s="253">
        <f t="shared" si="2"/>
        <v>0</v>
      </c>
      <c r="V19" s="11" t="s">
        <v>849</v>
      </c>
      <c r="W19" s="23"/>
      <c r="X19" s="23"/>
      <c r="Y19" s="252"/>
      <c r="Z19" s="252"/>
      <c r="AA19" s="252"/>
      <c r="AB19" s="252"/>
      <c r="AC19" s="252"/>
      <c r="AD19" s="252"/>
      <c r="AE19" s="252"/>
      <c r="AF19" s="253">
        <f>CEILING(SUM(Y19:AE19),0.25)</f>
        <v>0</v>
      </c>
    </row>
    <row r="20" spans="1:32" x14ac:dyDescent="0.2">
      <c r="A20" s="58"/>
      <c r="B20" s="58"/>
      <c r="C20" s="58"/>
      <c r="D20" s="58"/>
      <c r="E20" s="67" t="s">
        <v>195</v>
      </c>
      <c r="F20" s="68"/>
      <c r="G20" s="621"/>
      <c r="H20" s="69">
        <f>+H34</f>
        <v>0</v>
      </c>
      <c r="I20" s="61"/>
      <c r="J20" s="61"/>
      <c r="K20" s="11" t="s">
        <v>287</v>
      </c>
      <c r="L20" s="47"/>
      <c r="M20" s="54"/>
      <c r="N20" s="252"/>
      <c r="O20" s="252"/>
      <c r="P20" s="252"/>
      <c r="Q20" s="252"/>
      <c r="R20" s="252"/>
      <c r="S20" s="252"/>
      <c r="T20" s="252"/>
      <c r="U20" s="253">
        <f t="shared" si="2"/>
        <v>0</v>
      </c>
      <c r="V20" s="48"/>
      <c r="W20" s="48"/>
      <c r="X20" s="48"/>
      <c r="Y20" s="273"/>
      <c r="Z20" s="273"/>
      <c r="AA20" s="273"/>
      <c r="AB20" s="273"/>
      <c r="AC20" s="273"/>
      <c r="AD20" s="273"/>
      <c r="AE20" s="273"/>
      <c r="AF20" s="270">
        <f>SUM(AF15:AF19)</f>
        <v>0</v>
      </c>
    </row>
    <row r="21" spans="1:32" x14ac:dyDescent="0.2">
      <c r="A21" s="58"/>
      <c r="B21" s="58"/>
      <c r="C21" s="58"/>
      <c r="D21" s="58"/>
      <c r="E21" s="835" t="s">
        <v>57</v>
      </c>
      <c r="F21" s="835"/>
      <c r="G21" s="835"/>
      <c r="H21" s="70">
        <f>SUM(H17:H20)</f>
        <v>0</v>
      </c>
      <c r="I21" s="61"/>
      <c r="J21" s="61"/>
      <c r="K21" s="55" t="s">
        <v>1055</v>
      </c>
      <c r="L21" s="47"/>
      <c r="M21" s="54"/>
      <c r="N21" s="252"/>
      <c r="O21" s="252"/>
      <c r="P21" s="252"/>
      <c r="Q21" s="252"/>
      <c r="R21" s="252"/>
      <c r="S21" s="252"/>
      <c r="T21" s="252"/>
      <c r="U21" s="253">
        <f t="shared" si="2"/>
        <v>0</v>
      </c>
      <c r="V21" s="15" t="s">
        <v>1053</v>
      </c>
      <c r="W21" s="48"/>
      <c r="X21" s="48"/>
      <c r="Y21" s="273"/>
      <c r="Z21" s="273"/>
      <c r="AA21" s="273"/>
      <c r="AB21" s="273"/>
      <c r="AC21" s="273"/>
      <c r="AD21" s="273"/>
      <c r="AE21" s="273"/>
      <c r="AF21" s="273"/>
    </row>
    <row r="22" spans="1:32" x14ac:dyDescent="0.2">
      <c r="A22" s="58"/>
      <c r="B22" s="58"/>
      <c r="C22" s="58"/>
      <c r="D22" s="58"/>
      <c r="E22" s="60" t="s">
        <v>245</v>
      </c>
      <c r="F22" s="58"/>
      <c r="G22" s="58"/>
      <c r="H22" s="60" t="s">
        <v>245</v>
      </c>
      <c r="I22" s="61"/>
      <c r="J22" s="61"/>
      <c r="K22" s="55" t="s">
        <v>302</v>
      </c>
      <c r="L22" s="54"/>
      <c r="M22" s="54"/>
      <c r="N22" s="252"/>
      <c r="O22" s="252"/>
      <c r="P22" s="252"/>
      <c r="Q22" s="252"/>
      <c r="R22" s="252"/>
      <c r="S22" s="252"/>
      <c r="T22" s="252"/>
      <c r="U22" s="253">
        <f t="shared" si="2"/>
        <v>0</v>
      </c>
      <c r="V22" s="11" t="s">
        <v>14</v>
      </c>
      <c r="W22" s="11"/>
      <c r="X22" s="11"/>
      <c r="Y22" s="273"/>
      <c r="Z22" s="273"/>
      <c r="AA22" s="273"/>
      <c r="AB22" s="273"/>
      <c r="AC22" s="273"/>
      <c r="AD22" s="273"/>
      <c r="AE22" s="273"/>
      <c r="AF22" s="273"/>
    </row>
    <row r="23" spans="1:32" ht="15.75" thickBot="1" x14ac:dyDescent="0.25">
      <c r="A23" s="58"/>
      <c r="B23" s="60" t="s">
        <v>245</v>
      </c>
      <c r="C23" s="60"/>
      <c r="D23" s="60"/>
      <c r="E23" s="60" t="s">
        <v>194</v>
      </c>
      <c r="F23" s="58"/>
      <c r="G23" s="202">
        <f>+'Fee Summary'!Z25</f>
        <v>0.13</v>
      </c>
      <c r="H23" s="71">
        <f>CEILING((H17+H20)*G23,0.01)</f>
        <v>0</v>
      </c>
      <c r="I23" s="61"/>
      <c r="J23" s="61"/>
      <c r="K23" s="55" t="s">
        <v>303</v>
      </c>
      <c r="L23" s="48"/>
      <c r="M23" s="48"/>
      <c r="N23" s="252"/>
      <c r="O23" s="252"/>
      <c r="P23" s="252"/>
      <c r="Q23" s="252"/>
      <c r="R23" s="252"/>
      <c r="S23" s="252"/>
      <c r="T23" s="252"/>
      <c r="U23" s="253">
        <f t="shared" si="2"/>
        <v>0</v>
      </c>
      <c r="V23" s="11" t="s">
        <v>848</v>
      </c>
      <c r="W23" s="23"/>
      <c r="X23" s="23"/>
      <c r="Y23" s="252"/>
      <c r="Z23" s="252"/>
      <c r="AA23" s="252"/>
      <c r="AB23" s="252"/>
      <c r="AC23" s="252"/>
      <c r="AD23" s="252"/>
      <c r="AE23" s="252"/>
      <c r="AF23" s="253">
        <f>CEILING(SUM(Y23:AE23),0.25)</f>
        <v>0</v>
      </c>
    </row>
    <row r="24" spans="1:32" ht="15.75" thickTop="1" x14ac:dyDescent="0.2">
      <c r="A24" s="58"/>
      <c r="B24" s="58"/>
      <c r="C24" s="58"/>
      <c r="D24" s="58"/>
      <c r="E24" s="58"/>
      <c r="F24" s="58"/>
      <c r="G24" s="58"/>
      <c r="H24" s="72">
        <f>SUM(H21:H23)</f>
        <v>0</v>
      </c>
      <c r="I24" s="61"/>
      <c r="J24" s="61"/>
      <c r="K24" s="55" t="s">
        <v>304</v>
      </c>
      <c r="L24" s="48"/>
      <c r="M24" s="48"/>
      <c r="N24" s="252"/>
      <c r="O24" s="252"/>
      <c r="P24" s="252"/>
      <c r="Q24" s="252"/>
      <c r="R24" s="252"/>
      <c r="S24" s="252"/>
      <c r="T24" s="252"/>
      <c r="U24" s="253">
        <f t="shared" si="2"/>
        <v>0</v>
      </c>
      <c r="V24" s="11" t="s">
        <v>849</v>
      </c>
      <c r="W24" s="23"/>
      <c r="X24" s="23"/>
      <c r="Y24" s="252"/>
      <c r="Z24" s="252"/>
      <c r="AA24" s="252"/>
      <c r="AB24" s="252"/>
      <c r="AC24" s="252"/>
      <c r="AD24" s="252"/>
      <c r="AE24" s="252"/>
      <c r="AF24" s="253">
        <f>CEILING(SUM(Y24:AE24),0.25)</f>
        <v>0</v>
      </c>
    </row>
    <row r="25" spans="1:32" x14ac:dyDescent="0.2">
      <c r="A25" s="58"/>
      <c r="B25" s="58"/>
      <c r="C25" s="58"/>
      <c r="D25" s="58"/>
      <c r="E25" s="67" t="s">
        <v>211</v>
      </c>
      <c r="F25" s="68"/>
      <c r="G25" s="203">
        <f>+'Fee Summary'!AA25</f>
        <v>0</v>
      </c>
      <c r="H25" s="69">
        <f>CEILING(H17*G25,0.01)</f>
        <v>0</v>
      </c>
      <c r="I25" s="61"/>
      <c r="J25" s="61"/>
      <c r="K25" s="55" t="s">
        <v>305</v>
      </c>
      <c r="L25" s="48"/>
      <c r="M25" s="48"/>
      <c r="N25" s="252"/>
      <c r="O25" s="252"/>
      <c r="P25" s="252"/>
      <c r="Q25" s="252"/>
      <c r="R25" s="252"/>
      <c r="S25" s="252"/>
      <c r="T25" s="252"/>
      <c r="U25" s="253">
        <f t="shared" si="2"/>
        <v>0</v>
      </c>
      <c r="V25" s="11" t="s">
        <v>85</v>
      </c>
      <c r="W25" s="11"/>
      <c r="X25" s="11"/>
      <c r="Y25" s="273"/>
      <c r="Z25" s="273"/>
      <c r="AA25" s="273"/>
      <c r="AB25" s="273"/>
      <c r="AC25" s="273"/>
      <c r="AD25" s="273"/>
      <c r="AE25" s="273"/>
      <c r="AF25" s="586"/>
    </row>
    <row r="26" spans="1:32" x14ac:dyDescent="0.2">
      <c r="A26" s="58"/>
      <c r="B26" s="58"/>
      <c r="C26" s="58"/>
      <c r="D26" s="58"/>
      <c r="E26" s="834" t="s">
        <v>526</v>
      </c>
      <c r="F26" s="834"/>
      <c r="G26" s="834"/>
      <c r="H26" s="73">
        <f>SUM(H24:H25)</f>
        <v>0</v>
      </c>
      <c r="I26" s="61"/>
      <c r="J26" s="61"/>
      <c r="K26" s="55" t="s">
        <v>306</v>
      </c>
      <c r="L26" s="48"/>
      <c r="M26" s="48"/>
      <c r="N26" s="252"/>
      <c r="O26" s="252"/>
      <c r="P26" s="252"/>
      <c r="Q26" s="252"/>
      <c r="R26" s="252"/>
      <c r="S26" s="252"/>
      <c r="T26" s="252"/>
      <c r="U26" s="253">
        <f t="shared" si="2"/>
        <v>0</v>
      </c>
      <c r="V26" s="11" t="s">
        <v>848</v>
      </c>
      <c r="W26" s="23"/>
      <c r="X26" s="11"/>
      <c r="Y26" s="252"/>
      <c r="Z26" s="252"/>
      <c r="AA26" s="252"/>
      <c r="AB26" s="252"/>
      <c r="AC26" s="252"/>
      <c r="AD26" s="252"/>
      <c r="AE26" s="252"/>
      <c r="AF26" s="253">
        <f>CEILING(SUM(Y26:AE26),0.25)</f>
        <v>0</v>
      </c>
    </row>
    <row r="27" spans="1:32" x14ac:dyDescent="0.2">
      <c r="A27" s="58"/>
      <c r="B27" s="58"/>
      <c r="C27" s="58"/>
      <c r="D27" s="58"/>
      <c r="E27" s="48"/>
      <c r="F27" s="48"/>
      <c r="G27" s="48"/>
      <c r="H27" s="48"/>
      <c r="I27" s="61"/>
      <c r="J27" s="61"/>
      <c r="K27" s="48"/>
      <c r="L27" s="48"/>
      <c r="M27" s="48"/>
      <c r="N27" s="254"/>
      <c r="O27" s="254"/>
      <c r="P27" s="254"/>
      <c r="Q27" s="254"/>
      <c r="R27" s="254"/>
      <c r="S27" s="254"/>
      <c r="T27" s="254"/>
      <c r="U27" s="270">
        <f>SUM(U18:U26)</f>
        <v>0</v>
      </c>
      <c r="V27" s="11" t="s">
        <v>849</v>
      </c>
      <c r="W27" s="23"/>
      <c r="X27" s="23"/>
      <c r="Y27" s="252"/>
      <c r="Z27" s="252"/>
      <c r="AA27" s="252"/>
      <c r="AB27" s="252"/>
      <c r="AC27" s="252"/>
      <c r="AD27" s="252"/>
      <c r="AE27" s="252"/>
      <c r="AF27" s="253">
        <f>CEILING(SUM(Y27:AE27),0.25)</f>
        <v>0</v>
      </c>
    </row>
    <row r="28" spans="1:32" x14ac:dyDescent="0.2">
      <c r="A28" s="58"/>
      <c r="B28" s="19" t="s">
        <v>537</v>
      </c>
      <c r="C28" s="48"/>
      <c r="D28" s="48"/>
      <c r="E28" s="48"/>
      <c r="F28" s="48"/>
      <c r="G28" s="48"/>
      <c r="H28" s="48"/>
      <c r="I28" s="61"/>
      <c r="J28" s="61"/>
      <c r="K28" s="15" t="s">
        <v>535</v>
      </c>
      <c r="L28" s="48"/>
      <c r="M28" s="48"/>
      <c r="N28" s="254"/>
      <c r="O28" s="254"/>
      <c r="P28" s="254"/>
      <c r="Q28" s="254"/>
      <c r="R28" s="254"/>
      <c r="S28" s="254"/>
      <c r="T28" s="254"/>
      <c r="U28" s="254"/>
      <c r="V28" s="48"/>
      <c r="W28" s="23"/>
      <c r="X28" s="23"/>
      <c r="Y28" s="273"/>
      <c r="Z28" s="273"/>
      <c r="AA28" s="273"/>
      <c r="AB28" s="273"/>
      <c r="AC28" s="273"/>
      <c r="AD28" s="273"/>
      <c r="AE28" s="273"/>
      <c r="AF28" s="270">
        <f>SUM(AF23:AF27)</f>
        <v>0</v>
      </c>
    </row>
    <row r="29" spans="1:32" ht="15.75" thickBot="1" x14ac:dyDescent="0.25">
      <c r="A29" s="60"/>
      <c r="B29" s="59" t="s">
        <v>192</v>
      </c>
      <c r="C29" s="59"/>
      <c r="D29" s="59"/>
      <c r="E29" s="41" t="s">
        <v>538</v>
      </c>
      <c r="F29" s="41"/>
      <c r="G29" s="41" t="s">
        <v>539</v>
      </c>
      <c r="H29" s="41" t="s">
        <v>540</v>
      </c>
      <c r="I29" s="61"/>
      <c r="J29" s="61"/>
      <c r="K29" s="11" t="s">
        <v>70</v>
      </c>
      <c r="L29" s="48"/>
      <c r="M29" s="48"/>
      <c r="N29" s="252"/>
      <c r="O29" s="252"/>
      <c r="P29" s="252"/>
      <c r="Q29" s="252"/>
      <c r="R29" s="252"/>
      <c r="S29" s="252"/>
      <c r="T29" s="252"/>
      <c r="U29" s="253">
        <f t="shared" ref="U29:U34" si="3">SUM(N29:T29)</f>
        <v>0</v>
      </c>
      <c r="V29" s="14"/>
      <c r="W29" s="14"/>
      <c r="X29" s="14"/>
      <c r="Y29" s="266"/>
      <c r="Z29" s="266"/>
      <c r="AA29" s="266"/>
      <c r="AB29" s="266"/>
      <c r="AC29" s="266"/>
      <c r="AD29" s="266"/>
      <c r="AE29" s="266"/>
      <c r="AF29" s="267"/>
    </row>
    <row r="30" spans="1:32" ht="15.75" thickTop="1" x14ac:dyDescent="0.2">
      <c r="A30" s="74"/>
      <c r="B30" s="59"/>
      <c r="C30" s="59"/>
      <c r="D30" s="59"/>
      <c r="E30" s="41"/>
      <c r="F30" s="41"/>
      <c r="G30" s="41"/>
      <c r="H30" s="41"/>
      <c r="I30" s="58"/>
      <c r="J30" s="58"/>
      <c r="K30" s="11" t="s">
        <v>72</v>
      </c>
      <c r="L30" s="48"/>
      <c r="M30" s="48"/>
      <c r="N30" s="252"/>
      <c r="O30" s="252"/>
      <c r="P30" s="252"/>
      <c r="Q30" s="252"/>
      <c r="R30" s="252"/>
      <c r="S30" s="252"/>
      <c r="T30" s="252"/>
      <c r="U30" s="253">
        <f t="shared" si="3"/>
        <v>0</v>
      </c>
      <c r="V30" s="14"/>
      <c r="X30" s="21" t="s">
        <v>57</v>
      </c>
      <c r="Y30" s="469">
        <f>SUM(Y11:Y28)</f>
        <v>0</v>
      </c>
      <c r="Z30" s="469">
        <f t="shared" ref="Z30:AE30" si="4">SUM(Z11:Z28)</f>
        <v>0</v>
      </c>
      <c r="AA30" s="469">
        <f t="shared" si="4"/>
        <v>0</v>
      </c>
      <c r="AB30" s="469">
        <f t="shared" si="4"/>
        <v>0</v>
      </c>
      <c r="AC30" s="469">
        <f t="shared" si="4"/>
        <v>0</v>
      </c>
      <c r="AD30" s="469">
        <f t="shared" si="4"/>
        <v>0</v>
      </c>
      <c r="AE30" s="469">
        <f t="shared" si="4"/>
        <v>0</v>
      </c>
      <c r="AF30" s="469">
        <f>SUM(Y30:AE30)</f>
        <v>0</v>
      </c>
    </row>
    <row r="31" spans="1:32" x14ac:dyDescent="0.2">
      <c r="A31" s="60"/>
      <c r="B31" s="59" t="s">
        <v>104</v>
      </c>
      <c r="C31" s="61"/>
      <c r="D31" s="61"/>
      <c r="E31" s="600"/>
      <c r="F31" s="322">
        <f>+IF(E12=0, ,E31/E12)</f>
        <v>0</v>
      </c>
      <c r="G31" s="198">
        <f>+'Fee Summary'!$P$11</f>
        <v>0</v>
      </c>
      <c r="H31" s="62">
        <f>+E31*G31</f>
        <v>0</v>
      </c>
      <c r="I31" s="58"/>
      <c r="J31" s="58"/>
      <c r="K31" s="11" t="s">
        <v>287</v>
      </c>
      <c r="L31" s="48"/>
      <c r="M31" s="48"/>
      <c r="N31" s="252"/>
      <c r="O31" s="252"/>
      <c r="P31" s="252"/>
      <c r="Q31" s="252"/>
      <c r="R31" s="252"/>
      <c r="S31" s="252"/>
      <c r="T31" s="252"/>
      <c r="U31" s="253">
        <f t="shared" si="3"/>
        <v>0</v>
      </c>
      <c r="X31" s="48"/>
      <c r="Y31" s="267"/>
      <c r="Z31" s="267"/>
      <c r="AA31" s="267"/>
      <c r="AB31" s="267"/>
      <c r="AC31" s="267"/>
      <c r="AD31" s="267"/>
      <c r="AE31" s="267"/>
      <c r="AF31" s="268"/>
    </row>
    <row r="32" spans="1:32" x14ac:dyDescent="0.2">
      <c r="A32" s="60"/>
      <c r="B32" s="59" t="s">
        <v>360</v>
      </c>
      <c r="C32" s="47"/>
      <c r="D32" s="54"/>
      <c r="E32" s="600"/>
      <c r="F32" s="322">
        <f>+IF(E15=0, ,E32/E15)</f>
        <v>0</v>
      </c>
      <c r="G32" s="198">
        <f>+'Fee Summary'!$P$12</f>
        <v>0</v>
      </c>
      <c r="H32" s="62">
        <f>+E32*G32</f>
        <v>0</v>
      </c>
      <c r="I32" s="58"/>
      <c r="J32" s="58"/>
      <c r="K32" s="55" t="s">
        <v>307</v>
      </c>
      <c r="L32" s="48"/>
      <c r="M32" s="48"/>
      <c r="N32" s="252"/>
      <c r="O32" s="252"/>
      <c r="P32" s="252"/>
      <c r="Q32" s="252"/>
      <c r="R32" s="252"/>
      <c r="S32" s="252"/>
      <c r="T32" s="252"/>
      <c r="U32" s="253">
        <f t="shared" si="3"/>
        <v>0</v>
      </c>
      <c r="X32" s="54" t="s">
        <v>46</v>
      </c>
      <c r="Y32" s="591">
        <f t="shared" ref="Y32:AE32" si="5">Y30+N44</f>
        <v>0</v>
      </c>
      <c r="Z32" s="591">
        <f t="shared" si="5"/>
        <v>0</v>
      </c>
      <c r="AA32" s="591">
        <f t="shared" si="5"/>
        <v>0</v>
      </c>
      <c r="AB32" s="591">
        <f t="shared" si="5"/>
        <v>0</v>
      </c>
      <c r="AC32" s="591">
        <f t="shared" si="5"/>
        <v>0</v>
      </c>
      <c r="AD32" s="591">
        <f t="shared" si="5"/>
        <v>0</v>
      </c>
      <c r="AE32" s="591">
        <f t="shared" si="5"/>
        <v>0</v>
      </c>
      <c r="AF32" s="281">
        <f>SUM(Y32:AE32)</f>
        <v>0</v>
      </c>
    </row>
    <row r="33" spans="1:32" x14ac:dyDescent="0.2">
      <c r="A33" s="58"/>
      <c r="B33" s="59" t="s">
        <v>134</v>
      </c>
      <c r="C33" s="61"/>
      <c r="D33" s="54"/>
      <c r="E33" s="600"/>
      <c r="F33" s="322">
        <f>+IF(E16=0, ,E33/E16)</f>
        <v>0</v>
      </c>
      <c r="G33" s="198">
        <f>+'Fee Summary'!$P$13</f>
        <v>0</v>
      </c>
      <c r="H33" s="62">
        <f>+E33*G33</f>
        <v>0</v>
      </c>
      <c r="I33" s="58"/>
      <c r="J33" s="58"/>
      <c r="K33" s="55" t="s">
        <v>847</v>
      </c>
      <c r="L33" s="48"/>
      <c r="M33" s="48"/>
      <c r="N33" s="252"/>
      <c r="O33" s="252"/>
      <c r="P33" s="252"/>
      <c r="Q33" s="252"/>
      <c r="R33" s="252"/>
      <c r="S33" s="252"/>
      <c r="T33" s="252"/>
      <c r="U33" s="253">
        <f t="shared" si="3"/>
        <v>0</v>
      </c>
      <c r="X33" s="48"/>
      <c r="Y33" s="702">
        <f>IF($AF$32=0,0,Y32/$AF$32)</f>
        <v>0</v>
      </c>
      <c r="Z33" s="702">
        <f t="shared" ref="Z33:AE33" si="6">IF($AF$32=0,0,Z32/$AF$32)</f>
        <v>0</v>
      </c>
      <c r="AA33" s="702">
        <f t="shared" si="6"/>
        <v>0</v>
      </c>
      <c r="AB33" s="702">
        <f t="shared" si="6"/>
        <v>0</v>
      </c>
      <c r="AC33" s="702">
        <f t="shared" si="6"/>
        <v>0</v>
      </c>
      <c r="AD33" s="702">
        <f t="shared" si="6"/>
        <v>0</v>
      </c>
      <c r="AE33" s="702">
        <f t="shared" si="6"/>
        <v>0</v>
      </c>
      <c r="AF33" s="719">
        <f>SUM(Y33:AE33)</f>
        <v>0</v>
      </c>
    </row>
    <row r="34" spans="1:32" x14ac:dyDescent="0.2">
      <c r="A34" s="74"/>
      <c r="B34" s="55"/>
      <c r="C34" s="48"/>
      <c r="D34" s="61" t="s">
        <v>46</v>
      </c>
      <c r="E34" s="601">
        <f>+SUM(E31:E33)</f>
        <v>0</v>
      </c>
      <c r="F34" s="323"/>
      <c r="G34" s="323"/>
      <c r="H34" s="167">
        <f>+SUM(H31:H33)</f>
        <v>0</v>
      </c>
      <c r="I34" s="58"/>
      <c r="J34" s="58"/>
      <c r="K34" s="55" t="s">
        <v>308</v>
      </c>
      <c r="L34" s="48"/>
      <c r="M34" s="48"/>
      <c r="N34" s="252"/>
      <c r="O34" s="252"/>
      <c r="P34" s="252"/>
      <c r="Q34" s="252"/>
      <c r="R34" s="252"/>
      <c r="S34" s="252"/>
      <c r="T34" s="252"/>
      <c r="U34" s="253">
        <f t="shared" si="3"/>
        <v>0</v>
      </c>
    </row>
    <row r="35" spans="1:32" x14ac:dyDescent="0.2">
      <c r="A35" s="48"/>
      <c r="B35" s="48"/>
      <c r="D35" s="48"/>
      <c r="E35" s="48"/>
      <c r="F35" s="48"/>
      <c r="G35" s="48"/>
      <c r="H35" s="48"/>
      <c r="I35" s="48"/>
      <c r="J35" s="48"/>
      <c r="K35" s="48"/>
      <c r="L35" s="48"/>
      <c r="M35" s="48"/>
      <c r="N35" s="254"/>
      <c r="O35" s="254"/>
      <c r="P35" s="254"/>
      <c r="Q35" s="254"/>
      <c r="R35" s="254"/>
      <c r="S35" s="254"/>
      <c r="T35" s="254"/>
      <c r="U35" s="270">
        <f>SUM(U29:U34)</f>
        <v>0</v>
      </c>
    </row>
    <row r="36" spans="1:32" x14ac:dyDescent="0.2">
      <c r="A36" s="48"/>
      <c r="B36" s="48"/>
      <c r="D36" s="48"/>
      <c r="I36" s="48"/>
      <c r="J36" s="48"/>
      <c r="K36" s="15" t="s">
        <v>536</v>
      </c>
      <c r="L36" s="47"/>
      <c r="M36" s="47"/>
      <c r="N36" s="254"/>
      <c r="O36" s="254"/>
      <c r="P36" s="254"/>
      <c r="Q36" s="254"/>
      <c r="R36" s="254"/>
      <c r="S36" s="254"/>
      <c r="T36" s="254"/>
      <c r="U36" s="588"/>
    </row>
    <row r="37" spans="1:32" x14ac:dyDescent="0.2">
      <c r="K37" s="11" t="s">
        <v>70</v>
      </c>
      <c r="L37" s="47"/>
      <c r="M37" s="47"/>
      <c r="N37" s="252"/>
      <c r="O37" s="252"/>
      <c r="P37" s="252"/>
      <c r="Q37" s="252"/>
      <c r="R37" s="252"/>
      <c r="S37" s="252"/>
      <c r="T37" s="252"/>
      <c r="U37" s="253">
        <f>SUM(N37:T37)</f>
        <v>0</v>
      </c>
    </row>
    <row r="38" spans="1:32" x14ac:dyDescent="0.2">
      <c r="K38" s="11" t="s">
        <v>72</v>
      </c>
      <c r="L38" s="54"/>
      <c r="M38" s="54"/>
      <c r="N38" s="252"/>
      <c r="O38" s="252"/>
      <c r="P38" s="252"/>
      <c r="Q38" s="252"/>
      <c r="R38" s="252"/>
      <c r="S38" s="252"/>
      <c r="T38" s="252"/>
      <c r="U38" s="253">
        <f>SUM(N38:T38)</f>
        <v>0</v>
      </c>
    </row>
    <row r="39" spans="1:32" x14ac:dyDescent="0.2">
      <c r="K39" s="11" t="s">
        <v>287</v>
      </c>
      <c r="L39" s="47"/>
      <c r="M39" s="54"/>
      <c r="N39" s="252"/>
      <c r="O39" s="252"/>
      <c r="P39" s="252"/>
      <c r="Q39" s="252"/>
      <c r="R39" s="252"/>
      <c r="S39" s="252"/>
      <c r="T39" s="252"/>
      <c r="U39" s="253">
        <f>SUM(N39:T39)</f>
        <v>0</v>
      </c>
    </row>
    <row r="40" spans="1:32" x14ac:dyDescent="0.2">
      <c r="K40" s="55" t="s">
        <v>307</v>
      </c>
      <c r="L40" s="47"/>
      <c r="M40" s="54"/>
      <c r="N40" s="252"/>
      <c r="O40" s="252"/>
      <c r="P40" s="252"/>
      <c r="Q40" s="252"/>
      <c r="R40" s="252"/>
      <c r="S40" s="252"/>
      <c r="T40" s="252"/>
      <c r="U40" s="253">
        <f>SUM(N40:T40)</f>
        <v>0</v>
      </c>
    </row>
    <row r="41" spans="1:32" x14ac:dyDescent="0.2">
      <c r="K41" s="55" t="s">
        <v>847</v>
      </c>
      <c r="L41" s="47"/>
      <c r="M41" s="47"/>
      <c r="N41" s="252"/>
      <c r="O41" s="252"/>
      <c r="P41" s="252"/>
      <c r="Q41" s="252"/>
      <c r="R41" s="252"/>
      <c r="S41" s="252"/>
      <c r="T41" s="252"/>
      <c r="U41" s="253">
        <f>SUM(N41:T41)</f>
        <v>0</v>
      </c>
    </row>
    <row r="42" spans="1:32" x14ac:dyDescent="0.2">
      <c r="K42" s="48"/>
      <c r="L42" s="48"/>
      <c r="M42" s="48"/>
      <c r="N42" s="254"/>
      <c r="O42" s="254"/>
      <c r="P42" s="254"/>
      <c r="Q42" s="254"/>
      <c r="R42" s="254"/>
      <c r="S42" s="254"/>
      <c r="T42" s="254"/>
      <c r="U42" s="270">
        <f>SUM(U37:U41)</f>
        <v>0</v>
      </c>
    </row>
    <row r="43" spans="1:32" ht="15.75" thickBot="1" x14ac:dyDescent="0.25">
      <c r="K43" s="47"/>
      <c r="L43" s="47"/>
      <c r="M43" s="47"/>
      <c r="N43" s="266"/>
      <c r="O43" s="266"/>
      <c r="P43" s="266"/>
      <c r="Q43" s="266"/>
      <c r="R43" s="266"/>
      <c r="S43" s="266"/>
      <c r="T43" s="266"/>
      <c r="U43" s="269"/>
    </row>
    <row r="44" spans="1:32" ht="15.75" thickTop="1" x14ac:dyDescent="0.2">
      <c r="K44" s="47"/>
      <c r="L44" s="47"/>
      <c r="M44" s="54" t="s">
        <v>57</v>
      </c>
      <c r="N44" s="469">
        <f>SUM(N10:N42)</f>
        <v>0</v>
      </c>
      <c r="O44" s="469">
        <f t="shared" ref="O44:T44" si="7">SUM(O10:O42)</f>
        <v>0</v>
      </c>
      <c r="P44" s="469">
        <f t="shared" si="7"/>
        <v>0</v>
      </c>
      <c r="Q44" s="469">
        <f t="shared" si="7"/>
        <v>0</v>
      </c>
      <c r="R44" s="469">
        <f t="shared" si="7"/>
        <v>0</v>
      </c>
      <c r="S44" s="469">
        <f t="shared" si="7"/>
        <v>0</v>
      </c>
      <c r="T44" s="469">
        <f t="shared" si="7"/>
        <v>0</v>
      </c>
      <c r="U44" s="469">
        <f>SUM(N44:T44)</f>
        <v>0</v>
      </c>
    </row>
  </sheetData>
  <sheetProtection algorithmName="SHA-512" hashValue="Db0hTYzqxhdpDfu5OALoKFDi41cSku9ZROqzF3dg8HMy+8h8o455uONaQY99AS/9sye+LMJy54ksW4SpHwTVMw==" saltValue="YY9zMciDs49CKJ7qXAtEIA==" spinCount="100000" sheet="1" objects="1" scenarios="1"/>
  <mergeCells count="2">
    <mergeCell ref="E21:G21"/>
    <mergeCell ref="E26:G26"/>
  </mergeCells>
  <printOptions horizontalCentered="1"/>
  <pageMargins left="0.35" right="0.15" top="0.5" bottom="0.5" header="0.3" footer="0.25"/>
  <pageSetup scale="97" orientation="portrait" r:id="rId1"/>
  <headerFooter alignWithMargins="0">
    <oddFooter>&amp;L&amp;"Times New Roman,Regular"&amp;8Date of Estimate: &amp;D&amp;C&amp;"Times New Roman,Regular"&amp;8File Name: &amp;F</oddFooter>
  </headerFooter>
  <colBreaks count="2" manualBreakCount="2">
    <brk id="10" max="43" man="1"/>
    <brk id="2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90F0C-729E-45A7-9CC1-747B45EDA274}">
  <sheetPr codeName="Sheet14">
    <tabColor rgb="FFFFFF00"/>
  </sheetPr>
  <dimension ref="A1:AH50"/>
  <sheetViews>
    <sheetView topLeftCell="G1" zoomScaleNormal="100" workbookViewId="0">
      <selection activeCell="B101" sqref="B101"/>
    </sheetView>
  </sheetViews>
  <sheetFormatPr defaultColWidth="9.140625" defaultRowHeight="15" x14ac:dyDescent="0.2"/>
  <cols>
    <col min="1" max="1" width="8.7109375" style="619" customWidth="1"/>
    <col min="2" max="2" width="11" style="619" customWidth="1"/>
    <col min="3" max="5" width="8.7109375" style="619" customWidth="1"/>
    <col min="6" max="6" width="8.5703125" style="619" customWidth="1"/>
    <col min="7" max="7" width="9.85546875" style="619" customWidth="1"/>
    <col min="8" max="8" width="15.85546875" style="619" customWidth="1"/>
    <col min="9" max="9" width="9.140625" style="619" customWidth="1"/>
    <col min="10" max="10" width="8.7109375" style="619" customWidth="1"/>
    <col min="11" max="13" width="11.7109375" style="619" customWidth="1"/>
    <col min="14" max="21" width="8.7109375" style="619" customWidth="1"/>
    <col min="22" max="24" width="11.7109375" style="619" customWidth="1"/>
    <col min="25" max="32" width="8.7109375" style="619" customWidth="1"/>
    <col min="33" max="33" width="7.42578125" style="619" customWidth="1"/>
    <col min="34" max="16384" width="9.140625" style="619"/>
  </cols>
  <sheetData>
    <row r="1" spans="1:34" x14ac:dyDescent="0.2">
      <c r="A1" s="48"/>
      <c r="B1" s="48"/>
      <c r="C1" s="48"/>
      <c r="D1" s="48"/>
      <c r="E1" s="48"/>
      <c r="F1" s="33" t="s">
        <v>309</v>
      </c>
      <c r="G1" s="48"/>
      <c r="H1" s="48"/>
      <c r="I1" s="48"/>
      <c r="J1" s="48"/>
      <c r="K1" s="47"/>
      <c r="L1" s="47"/>
      <c r="M1" s="47"/>
      <c r="N1" s="47"/>
      <c r="O1" s="47"/>
      <c r="P1" s="33" t="s">
        <v>309</v>
      </c>
      <c r="Q1" s="48"/>
      <c r="R1" s="47"/>
      <c r="S1" s="47"/>
      <c r="T1" s="47"/>
      <c r="U1" s="47"/>
      <c r="V1" s="47"/>
      <c r="W1" s="47"/>
      <c r="X1" s="47"/>
      <c r="Y1" s="47"/>
      <c r="Z1" s="47"/>
      <c r="AA1" s="33" t="s">
        <v>309</v>
      </c>
      <c r="AB1" s="48"/>
      <c r="AC1" s="47"/>
      <c r="AD1" s="47"/>
      <c r="AE1" s="47"/>
      <c r="AF1" s="47"/>
      <c r="AG1" s="47"/>
    </row>
    <row r="2" spans="1:34" x14ac:dyDescent="0.2">
      <c r="A2" s="48"/>
      <c r="B2" s="48"/>
      <c r="C2" s="48"/>
      <c r="D2" s="48"/>
      <c r="E2" s="48"/>
      <c r="F2" s="33" t="s">
        <v>200</v>
      </c>
      <c r="G2" s="48"/>
      <c r="H2" s="48"/>
      <c r="I2" s="48"/>
      <c r="J2" s="48"/>
      <c r="K2" s="47"/>
      <c r="L2" s="47"/>
      <c r="M2" s="47"/>
      <c r="N2" s="47"/>
      <c r="O2" s="49"/>
      <c r="P2" s="50" t="s">
        <v>196</v>
      </c>
      <c r="Q2" s="48"/>
      <c r="R2" s="47"/>
      <c r="S2" s="47"/>
      <c r="T2" s="47"/>
      <c r="U2" s="47"/>
      <c r="V2" s="47"/>
      <c r="W2" s="47"/>
      <c r="X2" s="47"/>
      <c r="Y2" s="47"/>
      <c r="Z2" s="49"/>
      <c r="AA2" s="50" t="s">
        <v>196</v>
      </c>
      <c r="AB2" s="48"/>
      <c r="AC2" s="47"/>
      <c r="AD2" s="47"/>
      <c r="AE2" s="47"/>
      <c r="AF2" s="47"/>
      <c r="AG2" s="47"/>
    </row>
    <row r="3" spans="1:34" x14ac:dyDescent="0.2">
      <c r="A3" s="48"/>
      <c r="B3" s="48"/>
      <c r="C3" s="48"/>
      <c r="D3" s="48"/>
      <c r="E3" s="48"/>
      <c r="F3" s="78">
        <f>+'Cover Sht'!$A$15</f>
        <v>0</v>
      </c>
      <c r="G3" s="48"/>
      <c r="H3" s="48"/>
      <c r="I3" s="48"/>
      <c r="J3" s="48"/>
      <c r="K3" s="47"/>
      <c r="L3" s="47"/>
      <c r="M3" s="47"/>
      <c r="N3" s="47"/>
      <c r="O3" s="47"/>
      <c r="P3" s="78">
        <f>+'Cover Sht'!$A$15</f>
        <v>0</v>
      </c>
      <c r="Q3" s="48"/>
      <c r="R3" s="47"/>
      <c r="S3" s="47"/>
      <c r="T3" s="47"/>
      <c r="U3" s="47"/>
      <c r="V3" s="47"/>
      <c r="W3" s="47"/>
      <c r="X3" s="47"/>
      <c r="Y3" s="47"/>
      <c r="Z3" s="47"/>
      <c r="AA3" s="78">
        <f>+'Cover Sht'!$A$15</f>
        <v>0</v>
      </c>
      <c r="AB3" s="48"/>
      <c r="AC3" s="47"/>
      <c r="AD3" s="47"/>
      <c r="AE3" s="47"/>
      <c r="AF3" s="47"/>
      <c r="AG3" s="47"/>
    </row>
    <row r="4" spans="1:34" x14ac:dyDescent="0.2">
      <c r="A4" s="48"/>
      <c r="B4" s="48"/>
      <c r="C4" s="48"/>
      <c r="D4" s="48"/>
      <c r="E4" s="48"/>
      <c r="F4" s="48"/>
      <c r="G4" s="48"/>
      <c r="H4" s="48"/>
      <c r="I4" s="48"/>
      <c r="J4" s="48"/>
      <c r="K4" s="47"/>
      <c r="L4" s="51" t="s">
        <v>246</v>
      </c>
      <c r="M4" s="91">
        <f>+'Cover Sht'!$E$18</f>
        <v>0</v>
      </c>
      <c r="N4" s="48"/>
      <c r="O4" s="49"/>
      <c r="P4" s="47"/>
      <c r="Q4" s="51" t="s">
        <v>247</v>
      </c>
      <c r="R4" s="91">
        <f>+'Cover Sht'!$D$22</f>
        <v>0</v>
      </c>
      <c r="U4" s="47"/>
      <c r="V4" s="47"/>
      <c r="W4" s="51" t="s">
        <v>246</v>
      </c>
      <c r="X4" s="91">
        <f>+'Cover Sht'!$E$18</f>
        <v>0</v>
      </c>
      <c r="Y4" s="48"/>
      <c r="Z4" s="49"/>
      <c r="AA4" s="47"/>
      <c r="AB4" s="51" t="s">
        <v>247</v>
      </c>
      <c r="AC4" s="91">
        <f>+'Cover Sht'!$D$22</f>
        <v>0</v>
      </c>
      <c r="AF4" s="47"/>
      <c r="AG4" s="47"/>
    </row>
    <row r="5" spans="1:34" x14ac:dyDescent="0.2">
      <c r="A5" s="48"/>
      <c r="B5" s="81" t="s">
        <v>246</v>
      </c>
      <c r="C5" s="91">
        <f>+'Cover Sht'!$E$18</f>
        <v>0</v>
      </c>
      <c r="D5" s="91"/>
      <c r="E5" s="47"/>
      <c r="F5" s="47"/>
      <c r="G5" s="81" t="s">
        <v>247</v>
      </c>
      <c r="H5" s="91">
        <f>+'Cover Sht'!$D$22</f>
        <v>0</v>
      </c>
      <c r="J5" s="91"/>
      <c r="K5" s="47"/>
      <c r="L5" s="51" t="s">
        <v>248</v>
      </c>
      <c r="M5" s="208">
        <f>IF('Cover Sht'!$A$10="POST  DESIGN  SERVICES",'Cover Sht'!$E$21,'Cover Sht'!$E$19)</f>
        <v>0</v>
      </c>
      <c r="N5" s="48"/>
      <c r="O5" s="49"/>
      <c r="P5" s="47"/>
      <c r="Q5" s="51" t="s">
        <v>249</v>
      </c>
      <c r="R5" s="91">
        <f>'Cover Sht'!$A$28</f>
        <v>0</v>
      </c>
      <c r="U5" s="47"/>
      <c r="V5" s="47"/>
      <c r="W5" s="51" t="s">
        <v>248</v>
      </c>
      <c r="X5" s="208">
        <f>IF('Cover Sht'!$A$10="POST  DESIGN  SERVICES",'Cover Sht'!$E$21,'Cover Sht'!$E$19)</f>
        <v>0</v>
      </c>
      <c r="Y5" s="48"/>
      <c r="Z5" s="49"/>
      <c r="AA5" s="47"/>
      <c r="AB5" s="51" t="s">
        <v>249</v>
      </c>
      <c r="AC5" s="91">
        <f>'Cover Sht'!$A$28</f>
        <v>0</v>
      </c>
      <c r="AF5" s="47"/>
      <c r="AG5" s="47"/>
    </row>
    <row r="6" spans="1:34" x14ac:dyDescent="0.2">
      <c r="A6" s="48"/>
      <c r="B6" s="81" t="s">
        <v>248</v>
      </c>
      <c r="C6" s="208">
        <f>IF('Cover Sht'!$A$10="POST  DESIGN  SERVICES",'Cover Sht'!$E$21,'Cover Sht'!$E$19)</f>
        <v>0</v>
      </c>
      <c r="D6" s="91"/>
      <c r="E6" s="47"/>
      <c r="F6" s="47"/>
      <c r="G6" s="81" t="s">
        <v>249</v>
      </c>
      <c r="H6" s="91">
        <f>'Cover Sht'!$A$28</f>
        <v>0</v>
      </c>
      <c r="J6" s="91"/>
      <c r="K6" s="47"/>
      <c r="L6" s="47"/>
      <c r="M6" s="47"/>
      <c r="N6" s="42" t="s">
        <v>478</v>
      </c>
      <c r="O6" s="42" t="s">
        <v>45</v>
      </c>
      <c r="P6" s="38" t="s">
        <v>50</v>
      </c>
      <c r="Q6" s="43" t="s">
        <v>478</v>
      </c>
      <c r="R6" s="38" t="s">
        <v>63</v>
      </c>
      <c r="S6" s="38" t="s">
        <v>478</v>
      </c>
      <c r="T6" s="38" t="s">
        <v>134</v>
      </c>
      <c r="U6" s="38" t="s">
        <v>46</v>
      </c>
      <c r="V6" s="47"/>
      <c r="W6" s="47"/>
      <c r="X6" s="47"/>
      <c r="Y6" s="42" t="s">
        <v>478</v>
      </c>
      <c r="Z6" s="42" t="s">
        <v>45</v>
      </c>
      <c r="AA6" s="38" t="s">
        <v>50</v>
      </c>
      <c r="AB6" s="43" t="s">
        <v>478</v>
      </c>
      <c r="AC6" s="38" t="s">
        <v>63</v>
      </c>
      <c r="AD6" s="38" t="s">
        <v>478</v>
      </c>
      <c r="AE6" s="38" t="s">
        <v>134</v>
      </c>
      <c r="AF6" s="38" t="s">
        <v>46</v>
      </c>
      <c r="AG6" s="47"/>
    </row>
    <row r="7" spans="1:34" x14ac:dyDescent="0.2">
      <c r="A7" s="48"/>
      <c r="B7" s="61"/>
      <c r="C7" s="61"/>
      <c r="D7" s="61"/>
      <c r="E7" s="61"/>
      <c r="F7" s="61"/>
      <c r="G7" s="47"/>
      <c r="H7" s="61"/>
      <c r="I7" s="61"/>
      <c r="J7" s="61"/>
      <c r="K7" s="47"/>
      <c r="L7" s="47"/>
      <c r="M7" s="47"/>
      <c r="N7" s="44" t="s">
        <v>45</v>
      </c>
      <c r="O7" s="44" t="s">
        <v>49</v>
      </c>
      <c r="P7" s="39" t="s">
        <v>876</v>
      </c>
      <c r="Q7" s="46" t="s">
        <v>63</v>
      </c>
      <c r="R7" s="39"/>
      <c r="S7" s="39" t="s">
        <v>134</v>
      </c>
      <c r="T7" s="39"/>
      <c r="U7" s="39" t="s">
        <v>51</v>
      </c>
      <c r="V7" s="15" t="s">
        <v>850</v>
      </c>
      <c r="W7" s="48"/>
      <c r="X7" s="48"/>
      <c r="Y7" s="44" t="s">
        <v>45</v>
      </c>
      <c r="Z7" s="44" t="s">
        <v>49</v>
      </c>
      <c r="AA7" s="39" t="s">
        <v>876</v>
      </c>
      <c r="AB7" s="46" t="s">
        <v>63</v>
      </c>
      <c r="AC7" s="39"/>
      <c r="AD7" s="39" t="s">
        <v>134</v>
      </c>
      <c r="AE7" s="39"/>
      <c r="AF7" s="39" t="s">
        <v>51</v>
      </c>
      <c r="AG7" s="47"/>
    </row>
    <row r="8" spans="1:34" x14ac:dyDescent="0.2">
      <c r="A8" s="58"/>
      <c r="B8" s="59" t="s">
        <v>192</v>
      </c>
      <c r="C8" s="59"/>
      <c r="D8" s="59"/>
      <c r="E8" s="41" t="s">
        <v>238</v>
      </c>
      <c r="F8" s="41"/>
      <c r="G8" s="41" t="s">
        <v>239</v>
      </c>
      <c r="H8" s="41" t="s">
        <v>166</v>
      </c>
      <c r="I8" s="60"/>
      <c r="J8" s="60"/>
      <c r="K8" s="15" t="s">
        <v>310</v>
      </c>
      <c r="L8" s="48"/>
      <c r="M8" s="48"/>
      <c r="N8" s="44" t="s">
        <v>49</v>
      </c>
      <c r="O8" s="44"/>
      <c r="P8" s="45"/>
      <c r="Q8" s="46"/>
      <c r="R8" s="39" t="s">
        <v>245</v>
      </c>
      <c r="S8" s="39"/>
      <c r="T8" s="39" t="s">
        <v>245</v>
      </c>
      <c r="U8" s="39"/>
      <c r="V8" s="11" t="s">
        <v>1278</v>
      </c>
      <c r="W8" s="48"/>
      <c r="X8" s="48"/>
      <c r="Y8" s="44" t="s">
        <v>49</v>
      </c>
      <c r="Z8" s="44"/>
      <c r="AA8" s="45"/>
      <c r="AB8" s="46"/>
      <c r="AC8" s="39" t="s">
        <v>245</v>
      </c>
      <c r="AD8" s="39"/>
      <c r="AE8" s="39" t="s">
        <v>245</v>
      </c>
      <c r="AF8" s="39"/>
      <c r="AG8" s="47"/>
      <c r="AH8" s="13"/>
    </row>
    <row r="9" spans="1:34" x14ac:dyDescent="0.2">
      <c r="A9" s="48"/>
      <c r="B9" s="48"/>
      <c r="C9" s="48"/>
      <c r="D9" s="48"/>
      <c r="E9" s="48"/>
      <c r="F9" s="48"/>
      <c r="G9" s="48"/>
      <c r="H9" s="48"/>
      <c r="I9" s="61"/>
      <c r="J9" s="61"/>
      <c r="K9" s="11" t="s">
        <v>311</v>
      </c>
      <c r="L9" s="48"/>
      <c r="M9" s="48"/>
      <c r="N9" s="274"/>
      <c r="O9" s="274"/>
      <c r="P9" s="274"/>
      <c r="Q9" s="274"/>
      <c r="R9" s="274"/>
      <c r="S9" s="274"/>
      <c r="T9" s="274"/>
      <c r="U9" s="267"/>
      <c r="V9" s="55" t="s">
        <v>1279</v>
      </c>
      <c r="W9" s="48"/>
      <c r="X9" s="54"/>
      <c r="Y9" s="274"/>
      <c r="Z9" s="274"/>
      <c r="AA9" s="274"/>
      <c r="AB9" s="274"/>
      <c r="AC9" s="274"/>
      <c r="AD9" s="274"/>
      <c r="AE9" s="274"/>
      <c r="AF9" s="267"/>
      <c r="AG9" s="47"/>
      <c r="AH9" s="85"/>
    </row>
    <row r="10" spans="1:34" x14ac:dyDescent="0.2">
      <c r="A10" s="58"/>
      <c r="B10" s="59" t="s">
        <v>359</v>
      </c>
      <c r="C10" s="61"/>
      <c r="D10" s="61"/>
      <c r="E10" s="582">
        <f>+Y49</f>
        <v>0</v>
      </c>
      <c r="F10" s="58"/>
      <c r="G10" s="199">
        <f>+'Fee Summary'!G11</f>
        <v>0</v>
      </c>
      <c r="H10" s="66">
        <f t="shared" ref="H10:H15" si="0">CEILING(E10*G10,0.01)</f>
        <v>0</v>
      </c>
      <c r="I10" s="61"/>
      <c r="J10" s="61"/>
      <c r="K10" s="55" t="s">
        <v>1056</v>
      </c>
      <c r="L10" s="48"/>
      <c r="M10" s="54"/>
      <c r="N10" s="252"/>
      <c r="O10" s="252"/>
      <c r="P10" s="252"/>
      <c r="Q10" s="252"/>
      <c r="R10" s="252"/>
      <c r="S10" s="252"/>
      <c r="T10" s="252"/>
      <c r="U10" s="253">
        <f t="shared" ref="U10:U18" si="1">SUM(N10:T10)</f>
        <v>0</v>
      </c>
      <c r="V10" s="55" t="s">
        <v>1280</v>
      </c>
      <c r="W10" s="48"/>
      <c r="X10" s="54"/>
      <c r="Y10" s="252"/>
      <c r="Z10" s="252"/>
      <c r="AA10" s="252"/>
      <c r="AB10" s="252"/>
      <c r="AC10" s="252"/>
      <c r="AD10" s="252"/>
      <c r="AE10" s="252"/>
      <c r="AF10" s="253">
        <f t="shared" ref="AF10:AF19" si="2">SUM(Y10:AE10)</f>
        <v>0</v>
      </c>
      <c r="AG10" s="47"/>
      <c r="AH10" s="60"/>
    </row>
    <row r="11" spans="1:34" x14ac:dyDescent="0.2">
      <c r="A11" s="58"/>
      <c r="B11" s="59" t="s">
        <v>256</v>
      </c>
      <c r="C11" s="61"/>
      <c r="D11" s="61"/>
      <c r="E11" s="582">
        <f>+Z49</f>
        <v>0</v>
      </c>
      <c r="F11" s="58"/>
      <c r="G11" s="199">
        <f>+'Fee Summary'!G12</f>
        <v>0</v>
      </c>
      <c r="H11" s="66">
        <f t="shared" si="0"/>
        <v>0</v>
      </c>
      <c r="I11" s="61"/>
      <c r="J11" s="61"/>
      <c r="K11" s="55" t="s">
        <v>203</v>
      </c>
      <c r="L11" s="48"/>
      <c r="M11" s="54"/>
      <c r="N11" s="252"/>
      <c r="O11" s="252"/>
      <c r="P11" s="252"/>
      <c r="Q11" s="252"/>
      <c r="R11" s="252"/>
      <c r="S11" s="252"/>
      <c r="T11" s="252"/>
      <c r="U11" s="253">
        <f t="shared" si="1"/>
        <v>0</v>
      </c>
      <c r="V11" s="55" t="s">
        <v>1281</v>
      </c>
      <c r="W11" s="48"/>
      <c r="X11" s="54"/>
      <c r="Y11" s="252"/>
      <c r="Z11" s="252"/>
      <c r="AA11" s="252"/>
      <c r="AB11" s="252"/>
      <c r="AC11" s="252"/>
      <c r="AD11" s="252"/>
      <c r="AE11" s="252"/>
      <c r="AF11" s="253">
        <f t="shared" si="2"/>
        <v>0</v>
      </c>
      <c r="AG11" s="47"/>
      <c r="AH11" s="60"/>
    </row>
    <row r="12" spans="1:34" x14ac:dyDescent="0.2">
      <c r="A12" s="65" t="s">
        <v>152</v>
      </c>
      <c r="B12" s="59" t="s">
        <v>104</v>
      </c>
      <c r="C12" s="61"/>
      <c r="D12" s="61"/>
      <c r="E12" s="582">
        <f>+AA49</f>
        <v>0</v>
      </c>
      <c r="F12" s="58"/>
      <c r="G12" s="199">
        <f>+'Fee Summary'!G13</f>
        <v>0</v>
      </c>
      <c r="H12" s="66">
        <f t="shared" si="0"/>
        <v>0</v>
      </c>
      <c r="I12" s="61"/>
      <c r="J12" s="61"/>
      <c r="K12" s="55" t="s">
        <v>851</v>
      </c>
      <c r="L12" s="47"/>
      <c r="M12" s="54"/>
      <c r="N12" s="252"/>
      <c r="O12" s="252"/>
      <c r="P12" s="252"/>
      <c r="Q12" s="252"/>
      <c r="R12" s="252"/>
      <c r="S12" s="252"/>
      <c r="T12" s="252"/>
      <c r="U12" s="253">
        <f t="shared" si="1"/>
        <v>0</v>
      </c>
      <c r="V12" s="11" t="s">
        <v>1282</v>
      </c>
      <c r="W12" s="47"/>
      <c r="X12" s="54"/>
      <c r="Y12" s="274"/>
      <c r="Z12" s="274"/>
      <c r="AA12" s="274"/>
      <c r="AB12" s="274"/>
      <c r="AC12" s="274"/>
      <c r="AD12" s="274"/>
      <c r="AE12" s="274"/>
      <c r="AF12" s="273"/>
      <c r="AG12" s="47"/>
      <c r="AH12" s="85"/>
    </row>
    <row r="13" spans="1:34" x14ac:dyDescent="0.2">
      <c r="A13" s="58"/>
      <c r="B13" s="59" t="s">
        <v>356</v>
      </c>
      <c r="C13" s="63"/>
      <c r="D13" s="63"/>
      <c r="E13" s="582">
        <f>+AB49</f>
        <v>0</v>
      </c>
      <c r="F13" s="58"/>
      <c r="G13" s="199">
        <f>+'Fee Summary'!G14</f>
        <v>0</v>
      </c>
      <c r="H13" s="66">
        <f t="shared" si="0"/>
        <v>0</v>
      </c>
      <c r="I13" s="61"/>
      <c r="J13" s="61"/>
      <c r="K13" s="55" t="s">
        <v>852</v>
      </c>
      <c r="L13" s="54"/>
      <c r="M13" s="48"/>
      <c r="N13" s="252"/>
      <c r="O13" s="252"/>
      <c r="P13" s="252"/>
      <c r="Q13" s="252"/>
      <c r="R13" s="252"/>
      <c r="S13" s="252"/>
      <c r="T13" s="252"/>
      <c r="U13" s="253">
        <f t="shared" si="1"/>
        <v>0</v>
      </c>
      <c r="V13" s="55" t="s">
        <v>1283</v>
      </c>
      <c r="W13" s="54"/>
      <c r="X13" s="48"/>
      <c r="Y13" s="252"/>
      <c r="Z13" s="252"/>
      <c r="AA13" s="252"/>
      <c r="AB13" s="252"/>
      <c r="AC13" s="252"/>
      <c r="AD13" s="252"/>
      <c r="AE13" s="252"/>
      <c r="AF13" s="253">
        <f t="shared" si="2"/>
        <v>0</v>
      </c>
      <c r="AG13" s="47"/>
      <c r="AH13" s="60"/>
    </row>
    <row r="14" spans="1:34" x14ac:dyDescent="0.2">
      <c r="B14" s="59" t="s">
        <v>63</v>
      </c>
      <c r="C14" s="63"/>
      <c r="D14" s="63"/>
      <c r="E14" s="582">
        <f>+AC49</f>
        <v>0</v>
      </c>
      <c r="F14" s="614"/>
      <c r="G14" s="199">
        <f>+'Fee Summary'!G15</f>
        <v>0</v>
      </c>
      <c r="H14" s="66">
        <f t="shared" si="0"/>
        <v>0</v>
      </c>
      <c r="I14" s="61"/>
      <c r="J14" s="61"/>
      <c r="K14" s="55" t="s">
        <v>204</v>
      </c>
      <c r="L14" s="47"/>
      <c r="M14" s="48"/>
      <c r="N14" s="252"/>
      <c r="O14" s="252"/>
      <c r="P14" s="252"/>
      <c r="Q14" s="252"/>
      <c r="R14" s="252"/>
      <c r="S14" s="252"/>
      <c r="T14" s="252"/>
      <c r="U14" s="253">
        <f t="shared" si="1"/>
        <v>0</v>
      </c>
      <c r="V14" s="55" t="s">
        <v>1284</v>
      </c>
      <c r="W14" s="47"/>
      <c r="X14" s="48"/>
      <c r="Y14" s="252"/>
      <c r="Z14" s="252"/>
      <c r="AA14" s="252"/>
      <c r="AB14" s="252"/>
      <c r="AC14" s="252"/>
      <c r="AD14" s="252"/>
      <c r="AE14" s="252"/>
      <c r="AF14" s="253">
        <f t="shared" si="2"/>
        <v>0</v>
      </c>
      <c r="AG14" s="47"/>
      <c r="AH14" s="60"/>
    </row>
    <row r="15" spans="1:34" x14ac:dyDescent="0.2">
      <c r="A15" s="65" t="s">
        <v>152</v>
      </c>
      <c r="B15" s="59" t="s">
        <v>360</v>
      </c>
      <c r="C15" s="61"/>
      <c r="D15" s="61"/>
      <c r="E15" s="582">
        <f>+AD49</f>
        <v>0</v>
      </c>
      <c r="F15" s="614"/>
      <c r="G15" s="199">
        <f>+'Fee Summary'!G17</f>
        <v>0</v>
      </c>
      <c r="H15" s="66">
        <f t="shared" si="0"/>
        <v>0</v>
      </c>
      <c r="I15" s="61"/>
      <c r="J15" s="61"/>
      <c r="K15" s="55" t="s">
        <v>205</v>
      </c>
      <c r="L15" s="54"/>
      <c r="M15" s="54"/>
      <c r="N15" s="252"/>
      <c r="O15" s="252"/>
      <c r="P15" s="252"/>
      <c r="Q15" s="252"/>
      <c r="R15" s="252"/>
      <c r="S15" s="252"/>
      <c r="T15" s="252"/>
      <c r="U15" s="253">
        <f t="shared" si="1"/>
        <v>0</v>
      </c>
      <c r="V15" s="11" t="s">
        <v>1285</v>
      </c>
      <c r="W15" s="54"/>
      <c r="X15" s="54"/>
      <c r="Y15" s="274"/>
      <c r="Z15" s="274"/>
      <c r="AA15" s="274"/>
      <c r="AB15" s="274"/>
      <c r="AC15" s="274"/>
      <c r="AD15" s="274"/>
      <c r="AE15" s="274"/>
      <c r="AF15" s="273"/>
      <c r="AG15" s="47"/>
      <c r="AH15" s="85"/>
    </row>
    <row r="16" spans="1:34" x14ac:dyDescent="0.2">
      <c r="A16" s="65" t="s">
        <v>152</v>
      </c>
      <c r="B16" s="59" t="s">
        <v>134</v>
      </c>
      <c r="C16" s="61"/>
      <c r="D16" s="61"/>
      <c r="E16" s="584">
        <f>+AE49</f>
        <v>0</v>
      </c>
      <c r="F16" s="620"/>
      <c r="G16" s="200">
        <f>+'Fee Summary'!G18</f>
        <v>0</v>
      </c>
      <c r="H16" s="69">
        <f>CEILING(E16*G16,0.01)</f>
        <v>0</v>
      </c>
      <c r="I16" s="61"/>
      <c r="J16" s="61"/>
      <c r="K16" s="55" t="s">
        <v>206</v>
      </c>
      <c r="L16" s="47"/>
      <c r="M16" s="54"/>
      <c r="N16" s="252"/>
      <c r="O16" s="252"/>
      <c r="P16" s="252"/>
      <c r="Q16" s="252"/>
      <c r="R16" s="252"/>
      <c r="S16" s="252"/>
      <c r="T16" s="252"/>
      <c r="U16" s="253">
        <f t="shared" si="1"/>
        <v>0</v>
      </c>
      <c r="V16" s="55" t="s">
        <v>1286</v>
      </c>
      <c r="W16" s="54"/>
      <c r="X16" s="54"/>
      <c r="Y16" s="274"/>
      <c r="Z16" s="274"/>
      <c r="AA16" s="274"/>
      <c r="AB16" s="274"/>
      <c r="AC16" s="274"/>
      <c r="AD16" s="274"/>
      <c r="AE16" s="274"/>
      <c r="AF16" s="273"/>
      <c r="AG16" s="47"/>
      <c r="AH16" s="60"/>
    </row>
    <row r="17" spans="1:34" x14ac:dyDescent="0.2">
      <c r="A17" s="48"/>
      <c r="B17" s="59" t="s">
        <v>245</v>
      </c>
      <c r="C17" s="61"/>
      <c r="D17" s="61"/>
      <c r="E17" s="585">
        <f>SUM(E10:E16)</f>
        <v>0</v>
      </c>
      <c r="F17" s="137"/>
      <c r="G17" s="92"/>
      <c r="H17" s="72">
        <f>SUM(H10:H16)</f>
        <v>0</v>
      </c>
      <c r="I17" s="61"/>
      <c r="J17" s="61"/>
      <c r="K17" s="55" t="s">
        <v>147</v>
      </c>
      <c r="L17" s="47"/>
      <c r="M17" s="54"/>
      <c r="N17" s="252"/>
      <c r="O17" s="252"/>
      <c r="P17" s="252"/>
      <c r="Q17" s="252"/>
      <c r="R17" s="252"/>
      <c r="S17" s="252"/>
      <c r="T17" s="252"/>
      <c r="U17" s="253">
        <f t="shared" si="1"/>
        <v>0</v>
      </c>
      <c r="V17" s="55" t="s">
        <v>1287</v>
      </c>
      <c r="W17" s="47"/>
      <c r="X17" s="54"/>
      <c r="Y17" s="274"/>
      <c r="Z17" s="274"/>
      <c r="AA17" s="274"/>
      <c r="AB17" s="274"/>
      <c r="AC17" s="274"/>
      <c r="AD17" s="274"/>
      <c r="AE17" s="274"/>
      <c r="AF17" s="273"/>
      <c r="AG17" s="47"/>
      <c r="AH17" s="85"/>
    </row>
    <row r="18" spans="1:34" x14ac:dyDescent="0.2">
      <c r="A18" s="48" t="s">
        <v>245</v>
      </c>
      <c r="B18" s="59" t="s">
        <v>245</v>
      </c>
      <c r="C18" s="55"/>
      <c r="D18" s="55"/>
      <c r="E18" s="137"/>
      <c r="F18" s="58"/>
      <c r="G18" s="58"/>
      <c r="H18" s="58"/>
      <c r="I18" s="61"/>
      <c r="J18" s="61"/>
      <c r="K18" s="55" t="s">
        <v>1057</v>
      </c>
      <c r="L18" s="47"/>
      <c r="M18" s="48"/>
      <c r="N18" s="252"/>
      <c r="O18" s="252"/>
      <c r="P18" s="252"/>
      <c r="Q18" s="252"/>
      <c r="R18" s="252"/>
      <c r="S18" s="252"/>
      <c r="T18" s="252"/>
      <c r="U18" s="253">
        <f t="shared" si="1"/>
        <v>0</v>
      </c>
      <c r="V18" s="11" t="s">
        <v>1290</v>
      </c>
      <c r="W18" s="47"/>
      <c r="X18" s="54"/>
      <c r="Y18" s="252"/>
      <c r="Z18" s="252"/>
      <c r="AA18" s="252"/>
      <c r="AB18" s="252"/>
      <c r="AC18" s="252"/>
      <c r="AD18" s="252"/>
      <c r="AE18" s="252"/>
      <c r="AF18" s="253">
        <f t="shared" si="2"/>
        <v>0</v>
      </c>
      <c r="AG18" s="47"/>
      <c r="AH18" s="85"/>
    </row>
    <row r="19" spans="1:34" x14ac:dyDescent="0.2">
      <c r="A19" s="48"/>
      <c r="B19" s="48"/>
      <c r="C19" s="48"/>
      <c r="D19" s="48"/>
      <c r="E19" s="60" t="s">
        <v>210</v>
      </c>
      <c r="F19" s="58"/>
      <c r="G19" s="201">
        <f>+'Fee Summary'!Y25</f>
        <v>0</v>
      </c>
      <c r="H19" s="66">
        <f>CEILING(H17*G19,0.01)</f>
        <v>0</v>
      </c>
      <c r="I19" s="61"/>
      <c r="J19" s="61"/>
      <c r="K19" s="57"/>
      <c r="L19" s="47"/>
      <c r="M19" s="48"/>
      <c r="N19" s="254"/>
      <c r="O19" s="254"/>
      <c r="P19" s="254"/>
      <c r="Q19" s="254"/>
      <c r="R19" s="254"/>
      <c r="S19" s="254"/>
      <c r="T19" s="254"/>
      <c r="U19" s="270">
        <f>+SUM(U9:U18)</f>
        <v>0</v>
      </c>
      <c r="V19" s="11" t="s">
        <v>1289</v>
      </c>
      <c r="W19" s="47"/>
      <c r="X19" s="48"/>
      <c r="Y19" s="252"/>
      <c r="Z19" s="252"/>
      <c r="AA19" s="252"/>
      <c r="AB19" s="252"/>
      <c r="AC19" s="252"/>
      <c r="AD19" s="252"/>
      <c r="AE19" s="252"/>
      <c r="AF19" s="253">
        <f t="shared" si="2"/>
        <v>0</v>
      </c>
      <c r="AG19" s="47"/>
      <c r="AH19" s="85"/>
    </row>
    <row r="20" spans="1:34" x14ac:dyDescent="0.2">
      <c r="A20" s="58"/>
      <c r="B20" s="58"/>
      <c r="C20" s="58"/>
      <c r="D20" s="58"/>
      <c r="E20" s="67" t="s">
        <v>195</v>
      </c>
      <c r="F20" s="68"/>
      <c r="G20" s="621"/>
      <c r="H20" s="69">
        <f>+H34</f>
        <v>0</v>
      </c>
      <c r="I20" s="61"/>
      <c r="J20" s="61"/>
      <c r="K20" s="15" t="s">
        <v>312</v>
      </c>
      <c r="L20" s="47"/>
      <c r="M20" s="54"/>
      <c r="N20" s="254"/>
      <c r="O20" s="254"/>
      <c r="P20" s="254"/>
      <c r="Q20" s="254"/>
      <c r="R20" s="254"/>
      <c r="S20" s="254"/>
      <c r="T20" s="254"/>
      <c r="U20" s="254"/>
      <c r="V20" s="11" t="s">
        <v>1288</v>
      </c>
      <c r="W20" s="47"/>
      <c r="X20" s="48"/>
      <c r="Y20" s="252"/>
      <c r="Z20" s="252"/>
      <c r="AA20" s="252"/>
      <c r="AB20" s="252"/>
      <c r="AC20" s="252"/>
      <c r="AD20" s="252"/>
      <c r="AE20" s="252"/>
      <c r="AF20" s="253">
        <f t="shared" ref="AF20:AF44" si="3">SUM(Y20:AE20)</f>
        <v>0</v>
      </c>
      <c r="AG20" s="47"/>
      <c r="AH20" s="85"/>
    </row>
    <row r="21" spans="1:34" x14ac:dyDescent="0.2">
      <c r="A21" s="58"/>
      <c r="B21" s="58"/>
      <c r="C21" s="58"/>
      <c r="D21" s="58"/>
      <c r="E21" s="835" t="s">
        <v>57</v>
      </c>
      <c r="F21" s="835"/>
      <c r="G21" s="835"/>
      <c r="H21" s="70">
        <f>SUM(H17:H20)</f>
        <v>0</v>
      </c>
      <c r="I21" s="61"/>
      <c r="J21" s="61"/>
      <c r="K21" s="55" t="s">
        <v>313</v>
      </c>
      <c r="L21" s="54"/>
      <c r="M21" s="54"/>
      <c r="N21" s="252"/>
      <c r="O21" s="252"/>
      <c r="P21" s="252"/>
      <c r="Q21" s="252"/>
      <c r="R21" s="252"/>
      <c r="S21" s="252"/>
      <c r="T21" s="252"/>
      <c r="U21" s="253">
        <f>SUM(N21:T21)</f>
        <v>0</v>
      </c>
      <c r="V21" s="11" t="s">
        <v>1291</v>
      </c>
      <c r="W21" s="47"/>
      <c r="X21" s="54"/>
      <c r="Y21" s="252"/>
      <c r="Z21" s="252"/>
      <c r="AA21" s="252"/>
      <c r="AB21" s="252"/>
      <c r="AC21" s="252"/>
      <c r="AD21" s="252"/>
      <c r="AE21" s="252"/>
      <c r="AF21" s="253">
        <f t="shared" si="3"/>
        <v>0</v>
      </c>
      <c r="AG21" s="47"/>
      <c r="AH21" s="85"/>
    </row>
    <row r="22" spans="1:34" x14ac:dyDescent="0.2">
      <c r="A22" s="58"/>
      <c r="B22" s="58"/>
      <c r="C22" s="58"/>
      <c r="D22" s="58"/>
      <c r="E22" s="60" t="s">
        <v>245</v>
      </c>
      <c r="F22" s="58"/>
      <c r="G22" s="58"/>
      <c r="H22" s="60" t="s">
        <v>245</v>
      </c>
      <c r="I22" s="61"/>
      <c r="J22" s="61"/>
      <c r="K22" s="48"/>
      <c r="L22" s="48"/>
      <c r="M22" s="48"/>
      <c r="N22" s="254"/>
      <c r="O22" s="254"/>
      <c r="P22" s="254"/>
      <c r="Q22" s="254"/>
      <c r="R22" s="254"/>
      <c r="S22" s="254"/>
      <c r="T22" s="254"/>
      <c r="U22" s="271"/>
      <c r="V22" s="11" t="s">
        <v>1292</v>
      </c>
      <c r="W22" s="54"/>
      <c r="X22" s="54"/>
      <c r="Y22" s="252"/>
      <c r="Z22" s="252"/>
      <c r="AA22" s="252"/>
      <c r="AB22" s="252"/>
      <c r="AC22" s="252"/>
      <c r="AD22" s="252"/>
      <c r="AE22" s="252"/>
      <c r="AF22" s="253">
        <f t="shared" si="3"/>
        <v>0</v>
      </c>
      <c r="AG22" s="47"/>
      <c r="AH22" s="85"/>
    </row>
    <row r="23" spans="1:34" ht="15.75" thickBot="1" x14ac:dyDescent="0.25">
      <c r="A23" s="58"/>
      <c r="B23" s="60" t="s">
        <v>245</v>
      </c>
      <c r="C23" s="60"/>
      <c r="D23" s="60"/>
      <c r="E23" s="60" t="s">
        <v>194</v>
      </c>
      <c r="F23" s="58"/>
      <c r="G23" s="202">
        <f>+'Fee Summary'!Z25</f>
        <v>0.13</v>
      </c>
      <c r="H23" s="71">
        <f>CEILING((H17+H20)*G23,0.01)</f>
        <v>0</v>
      </c>
      <c r="I23" s="61"/>
      <c r="J23" s="61"/>
      <c r="K23" s="15" t="s">
        <v>853</v>
      </c>
      <c r="L23" s="122"/>
      <c r="M23" s="54"/>
      <c r="N23" s="254"/>
      <c r="O23" s="254"/>
      <c r="P23" s="254"/>
      <c r="Q23" s="254"/>
      <c r="R23" s="254"/>
      <c r="S23" s="254"/>
      <c r="T23" s="254"/>
      <c r="U23" s="254"/>
      <c r="V23" s="11" t="s">
        <v>1293</v>
      </c>
      <c r="W23" s="48"/>
      <c r="X23" s="48"/>
      <c r="Y23" s="252"/>
      <c r="Z23" s="252"/>
      <c r="AA23" s="252"/>
      <c r="AB23" s="252"/>
      <c r="AC23" s="252"/>
      <c r="AD23" s="252"/>
      <c r="AE23" s="252"/>
      <c r="AF23" s="253">
        <f t="shared" si="3"/>
        <v>0</v>
      </c>
      <c r="AG23" s="47"/>
      <c r="AH23" s="85"/>
    </row>
    <row r="24" spans="1:34" ht="15.75" thickTop="1" x14ac:dyDescent="0.2">
      <c r="A24" s="58"/>
      <c r="B24" s="58"/>
      <c r="C24" s="58"/>
      <c r="D24" s="58"/>
      <c r="E24" s="58"/>
      <c r="F24" s="58"/>
      <c r="G24" s="58"/>
      <c r="H24" s="72">
        <f>SUM(H21:H23)</f>
        <v>0</v>
      </c>
      <c r="I24" s="48"/>
      <c r="J24" s="48"/>
      <c r="K24" s="11" t="s">
        <v>236</v>
      </c>
      <c r="L24" s="48"/>
      <c r="M24" s="48"/>
      <c r="N24" s="252"/>
      <c r="O24" s="252"/>
      <c r="P24" s="252"/>
      <c r="Q24" s="252"/>
      <c r="R24" s="252"/>
      <c r="S24" s="252"/>
      <c r="T24" s="252"/>
      <c r="U24" s="253">
        <f>SUM(N24:T24)</f>
        <v>0</v>
      </c>
      <c r="V24" s="11" t="s">
        <v>1294</v>
      </c>
      <c r="W24" s="21"/>
      <c r="X24" s="21"/>
      <c r="Y24" s="252"/>
      <c r="Z24" s="252"/>
      <c r="AA24" s="252"/>
      <c r="AB24" s="252"/>
      <c r="AC24" s="252"/>
      <c r="AD24" s="252"/>
      <c r="AE24" s="252"/>
      <c r="AF24" s="253">
        <f t="shared" si="3"/>
        <v>0</v>
      </c>
      <c r="AG24" s="47"/>
      <c r="AH24" s="60"/>
    </row>
    <row r="25" spans="1:34" x14ac:dyDescent="0.2">
      <c r="A25" s="58"/>
      <c r="B25" s="58"/>
      <c r="C25" s="58"/>
      <c r="D25" s="58"/>
      <c r="E25" s="67" t="s">
        <v>211</v>
      </c>
      <c r="F25" s="68"/>
      <c r="G25" s="203">
        <f>+'Fee Summary'!AA25</f>
        <v>0</v>
      </c>
      <c r="H25" s="69">
        <f>CEILING(H17*G25,0.01)</f>
        <v>0</v>
      </c>
      <c r="I25" s="61"/>
      <c r="J25" s="61"/>
      <c r="K25" s="11" t="s">
        <v>854</v>
      </c>
      <c r="L25" s="48"/>
      <c r="M25" s="48"/>
      <c r="N25" s="252"/>
      <c r="O25" s="252"/>
      <c r="P25" s="252"/>
      <c r="Q25" s="252"/>
      <c r="R25" s="252"/>
      <c r="S25" s="252"/>
      <c r="T25" s="252"/>
      <c r="U25" s="253">
        <f>SUM(N25:T25)</f>
        <v>0</v>
      </c>
      <c r="V25" s="55" t="s">
        <v>1295</v>
      </c>
      <c r="W25" s="48"/>
      <c r="X25" s="48"/>
      <c r="Y25" s="274"/>
      <c r="Z25" s="274"/>
      <c r="AA25" s="274"/>
      <c r="AB25" s="274"/>
      <c r="AC25" s="274"/>
      <c r="AD25" s="274"/>
      <c r="AE25" s="274"/>
      <c r="AF25" s="273"/>
      <c r="AG25" s="47"/>
      <c r="AH25" s="85"/>
    </row>
    <row r="26" spans="1:34" x14ac:dyDescent="0.2">
      <c r="A26" s="58"/>
      <c r="B26" s="58"/>
      <c r="C26" s="58"/>
      <c r="D26" s="58"/>
      <c r="E26" s="834" t="s">
        <v>499</v>
      </c>
      <c r="F26" s="834"/>
      <c r="G26" s="834"/>
      <c r="H26" s="73">
        <f>SUM(H24:H25)</f>
        <v>0</v>
      </c>
      <c r="I26" s="60"/>
      <c r="J26" s="61"/>
      <c r="K26" s="11" t="s">
        <v>1059</v>
      </c>
      <c r="L26" s="48"/>
      <c r="M26" s="48"/>
      <c r="N26" s="252"/>
      <c r="O26" s="252"/>
      <c r="P26" s="252"/>
      <c r="Q26" s="252"/>
      <c r="R26" s="252"/>
      <c r="S26" s="252"/>
      <c r="T26" s="252"/>
      <c r="U26" s="253">
        <f>SUM(N26:T26)</f>
        <v>0</v>
      </c>
      <c r="V26" s="55" t="s">
        <v>1296</v>
      </c>
      <c r="W26" s="48"/>
      <c r="X26" s="48"/>
      <c r="Y26" s="274"/>
      <c r="Z26" s="274"/>
      <c r="AA26" s="274"/>
      <c r="AB26" s="274"/>
      <c r="AC26" s="274"/>
      <c r="AD26" s="274"/>
      <c r="AE26" s="274"/>
      <c r="AF26" s="273"/>
      <c r="AG26" s="47"/>
      <c r="AH26" s="85"/>
    </row>
    <row r="27" spans="1:34" x14ac:dyDescent="0.2">
      <c r="A27" s="58"/>
      <c r="B27" s="58"/>
      <c r="C27" s="58"/>
      <c r="D27" s="58"/>
      <c r="E27" s="48"/>
      <c r="F27" s="48"/>
      <c r="G27" s="48"/>
      <c r="H27" s="48"/>
      <c r="I27" s="48"/>
      <c r="J27" s="48"/>
      <c r="K27" s="23"/>
      <c r="L27" s="48"/>
      <c r="M27" s="48"/>
      <c r="N27" s="254"/>
      <c r="O27" s="254"/>
      <c r="P27" s="254"/>
      <c r="Q27" s="254"/>
      <c r="R27" s="254"/>
      <c r="S27" s="254"/>
      <c r="T27" s="254"/>
      <c r="U27" s="270">
        <f>+SUM(U24:U26)</f>
        <v>0</v>
      </c>
      <c r="V27" s="11" t="s">
        <v>1297</v>
      </c>
      <c r="W27" s="48"/>
      <c r="X27" s="48"/>
      <c r="Y27" s="274"/>
      <c r="Z27" s="274"/>
      <c r="AA27" s="274"/>
      <c r="AB27" s="274"/>
      <c r="AC27" s="274"/>
      <c r="AD27" s="274"/>
      <c r="AE27" s="274"/>
      <c r="AF27" s="273"/>
      <c r="AG27" s="47"/>
      <c r="AH27" s="85"/>
    </row>
    <row r="28" spans="1:34" x14ac:dyDescent="0.2">
      <c r="A28" s="58"/>
      <c r="B28" s="19" t="s">
        <v>537</v>
      </c>
      <c r="C28" s="48"/>
      <c r="D28" s="48"/>
      <c r="E28" s="48"/>
      <c r="F28" s="48"/>
      <c r="G28" s="48"/>
      <c r="H28" s="48"/>
      <c r="I28" s="48"/>
      <c r="J28" s="48"/>
      <c r="K28" s="15" t="s">
        <v>855</v>
      </c>
      <c r="L28" s="54"/>
      <c r="M28" s="48"/>
      <c r="N28" s="254"/>
      <c r="O28" s="254"/>
      <c r="P28" s="254"/>
      <c r="Q28" s="254"/>
      <c r="R28" s="254"/>
      <c r="S28" s="254"/>
      <c r="T28" s="254"/>
      <c r="U28" s="254"/>
      <c r="V28" s="11" t="s">
        <v>1298</v>
      </c>
      <c r="W28" s="21"/>
      <c r="X28" s="21"/>
      <c r="Y28" s="252"/>
      <c r="Z28" s="252"/>
      <c r="AA28" s="252"/>
      <c r="AB28" s="252"/>
      <c r="AC28" s="252"/>
      <c r="AD28" s="252"/>
      <c r="AE28" s="252"/>
      <c r="AF28" s="253">
        <f t="shared" si="3"/>
        <v>0</v>
      </c>
      <c r="AG28" s="47"/>
      <c r="AH28" s="85"/>
    </row>
    <row r="29" spans="1:34" x14ac:dyDescent="0.2">
      <c r="A29" s="60"/>
      <c r="B29" s="59" t="s">
        <v>192</v>
      </c>
      <c r="C29" s="59"/>
      <c r="D29" s="59"/>
      <c r="E29" s="41" t="s">
        <v>538</v>
      </c>
      <c r="F29" s="41"/>
      <c r="G29" s="41" t="s">
        <v>539</v>
      </c>
      <c r="H29" s="41" t="s">
        <v>540</v>
      </c>
      <c r="I29" s="48"/>
      <c r="J29" s="48"/>
      <c r="K29" s="55" t="s">
        <v>824</v>
      </c>
      <c r="L29" s="47"/>
      <c r="M29" s="48"/>
      <c r="N29" s="252"/>
      <c r="O29" s="252"/>
      <c r="P29" s="252"/>
      <c r="Q29" s="252"/>
      <c r="R29" s="252"/>
      <c r="S29" s="252"/>
      <c r="T29" s="252"/>
      <c r="U29" s="253">
        <f>SUM(N29:T29)</f>
        <v>0</v>
      </c>
      <c r="V29" s="11" t="s">
        <v>1299</v>
      </c>
      <c r="W29" s="21"/>
      <c r="X29" s="21"/>
      <c r="Y29" s="252"/>
      <c r="Z29" s="252"/>
      <c r="AA29" s="252"/>
      <c r="AB29" s="252"/>
      <c r="AC29" s="252"/>
      <c r="AD29" s="252"/>
      <c r="AE29" s="252"/>
      <c r="AF29" s="253">
        <f t="shared" si="3"/>
        <v>0</v>
      </c>
      <c r="AG29" s="47"/>
      <c r="AH29" s="85"/>
    </row>
    <row r="30" spans="1:34" x14ac:dyDescent="0.2">
      <c r="A30" s="74"/>
      <c r="B30" s="59"/>
      <c r="C30" s="59"/>
      <c r="D30" s="59"/>
      <c r="E30" s="41"/>
      <c r="F30" s="41"/>
      <c r="G30" s="41"/>
      <c r="H30" s="41"/>
      <c r="I30" s="58"/>
      <c r="J30" s="58"/>
      <c r="K30" s="48"/>
      <c r="L30" s="48"/>
      <c r="M30" s="48"/>
      <c r="N30" s="254"/>
      <c r="O30" s="254"/>
      <c r="P30" s="254"/>
      <c r="Q30" s="254"/>
      <c r="R30" s="254"/>
      <c r="S30" s="254"/>
      <c r="T30" s="254"/>
      <c r="U30" s="271"/>
      <c r="V30" s="11" t="s">
        <v>1300</v>
      </c>
      <c r="W30" s="122"/>
      <c r="X30" s="54"/>
      <c r="Y30" s="252"/>
      <c r="Z30" s="252"/>
      <c r="AA30" s="252"/>
      <c r="AB30" s="252"/>
      <c r="AC30" s="252"/>
      <c r="AD30" s="252"/>
      <c r="AE30" s="252"/>
      <c r="AF30" s="253">
        <f t="shared" si="3"/>
        <v>0</v>
      </c>
      <c r="AG30" s="47"/>
      <c r="AH30" s="85"/>
    </row>
    <row r="31" spans="1:34" x14ac:dyDescent="0.2">
      <c r="A31" s="60"/>
      <c r="B31" s="59" t="s">
        <v>104</v>
      </c>
      <c r="C31" s="61"/>
      <c r="D31" s="61"/>
      <c r="E31" s="600"/>
      <c r="F31" s="322">
        <f>+IF(E12=0, ,E31/E12)</f>
        <v>0</v>
      </c>
      <c r="G31" s="198">
        <f>+'Fee Summary'!$P$11</f>
        <v>0</v>
      </c>
      <c r="H31" s="62">
        <f>+E31*G31</f>
        <v>0</v>
      </c>
      <c r="I31" s="58"/>
      <c r="J31" s="58"/>
      <c r="K31" s="15" t="s">
        <v>550</v>
      </c>
      <c r="L31" s="47"/>
      <c r="M31" s="47"/>
      <c r="N31" s="254"/>
      <c r="O31" s="254"/>
      <c r="P31" s="254"/>
      <c r="Q31" s="254"/>
      <c r="R31" s="254"/>
      <c r="S31" s="254"/>
      <c r="T31" s="254"/>
      <c r="U31" s="254"/>
      <c r="V31" s="11" t="s">
        <v>1301</v>
      </c>
      <c r="W31" s="48"/>
      <c r="X31" s="48"/>
      <c r="Y31" s="252"/>
      <c r="Z31" s="252"/>
      <c r="AA31" s="252"/>
      <c r="AB31" s="252"/>
      <c r="AC31" s="252"/>
      <c r="AD31" s="252"/>
      <c r="AE31" s="252"/>
      <c r="AF31" s="253">
        <f t="shared" si="3"/>
        <v>0</v>
      </c>
      <c r="AG31" s="47"/>
      <c r="AH31" s="85"/>
    </row>
    <row r="32" spans="1:34" x14ac:dyDescent="0.2">
      <c r="A32" s="60"/>
      <c r="B32" s="59" t="s">
        <v>360</v>
      </c>
      <c r="C32" s="47"/>
      <c r="D32" s="54"/>
      <c r="E32" s="600"/>
      <c r="F32" s="322">
        <f>+IF(E15=0, ,E32/E15)</f>
        <v>0</v>
      </c>
      <c r="G32" s="198">
        <f>+'Fee Summary'!$P$12</f>
        <v>0</v>
      </c>
      <c r="H32" s="62">
        <f>+E32*G32</f>
        <v>0</v>
      </c>
      <c r="I32" s="58"/>
      <c r="J32" s="58"/>
      <c r="K32" s="55" t="s">
        <v>314</v>
      </c>
      <c r="L32" s="48"/>
      <c r="M32" s="48"/>
      <c r="N32" s="252"/>
      <c r="O32" s="252"/>
      <c r="P32" s="252"/>
      <c r="Q32" s="252"/>
      <c r="R32" s="252"/>
      <c r="S32" s="252"/>
      <c r="T32" s="252"/>
      <c r="U32" s="253">
        <f>SUM(N32:T32)</f>
        <v>0</v>
      </c>
      <c r="V32" s="11" t="s">
        <v>1302</v>
      </c>
      <c r="W32" s="48"/>
      <c r="X32" s="48"/>
      <c r="Y32" s="252"/>
      <c r="Z32" s="252"/>
      <c r="AA32" s="252"/>
      <c r="AB32" s="252"/>
      <c r="AC32" s="252"/>
      <c r="AD32" s="252"/>
      <c r="AE32" s="252"/>
      <c r="AF32" s="253">
        <f t="shared" si="3"/>
        <v>0</v>
      </c>
      <c r="AG32" s="47"/>
      <c r="AH32" s="85"/>
    </row>
    <row r="33" spans="1:34" x14ac:dyDescent="0.2">
      <c r="A33" s="58"/>
      <c r="B33" s="59" t="s">
        <v>134</v>
      </c>
      <c r="C33" s="61"/>
      <c r="D33" s="54"/>
      <c r="E33" s="600"/>
      <c r="F33" s="322">
        <f>+IF(E16=0, ,E33/E16)</f>
        <v>0</v>
      </c>
      <c r="G33" s="198">
        <f>+'Fee Summary'!$P$13</f>
        <v>0</v>
      </c>
      <c r="H33" s="62">
        <f>+E33*G33</f>
        <v>0</v>
      </c>
      <c r="I33" s="58"/>
      <c r="J33" s="58"/>
      <c r="K33" s="48"/>
      <c r="L33" s="47"/>
      <c r="M33" s="47"/>
      <c r="N33" s="254"/>
      <c r="O33" s="254"/>
      <c r="P33" s="254"/>
      <c r="Q33" s="254"/>
      <c r="R33" s="254"/>
      <c r="S33" s="254"/>
      <c r="T33" s="254"/>
      <c r="U33" s="271"/>
      <c r="V33" s="11" t="s">
        <v>1303</v>
      </c>
      <c r="W33" s="48"/>
      <c r="X33" s="48"/>
      <c r="Y33" s="252"/>
      <c r="Z33" s="252"/>
      <c r="AA33" s="252"/>
      <c r="AB33" s="252"/>
      <c r="AC33" s="252"/>
      <c r="AD33" s="252"/>
      <c r="AE33" s="252"/>
      <c r="AF33" s="253">
        <f t="shared" si="3"/>
        <v>0</v>
      </c>
      <c r="AG33" s="47"/>
      <c r="AH33" s="85"/>
    </row>
    <row r="34" spans="1:34" x14ac:dyDescent="0.2">
      <c r="A34" s="74"/>
      <c r="B34" s="55"/>
      <c r="C34" s="48"/>
      <c r="D34" s="61" t="s">
        <v>46</v>
      </c>
      <c r="E34" s="601">
        <f>+SUM(E31:E33)</f>
        <v>0</v>
      </c>
      <c r="F34" s="323"/>
      <c r="G34" s="323"/>
      <c r="H34" s="167">
        <f>+SUM(H31:H33)</f>
        <v>0</v>
      </c>
      <c r="I34" s="58"/>
      <c r="J34" s="58"/>
      <c r="K34" s="15" t="s">
        <v>1058</v>
      </c>
      <c r="L34" s="48"/>
      <c r="M34" s="48"/>
      <c r="N34" s="254"/>
      <c r="O34" s="254"/>
      <c r="P34" s="254"/>
      <c r="Q34" s="254"/>
      <c r="R34" s="254"/>
      <c r="S34" s="254"/>
      <c r="T34" s="254"/>
      <c r="U34" s="254"/>
      <c r="V34" s="11" t="s">
        <v>1304</v>
      </c>
      <c r="W34" s="54"/>
      <c r="X34" s="48"/>
      <c r="Y34" s="252"/>
      <c r="Z34" s="252"/>
      <c r="AA34" s="252"/>
      <c r="AB34" s="252"/>
      <c r="AC34" s="252"/>
      <c r="AD34" s="252"/>
      <c r="AE34" s="252"/>
      <c r="AF34" s="253">
        <f t="shared" si="3"/>
        <v>0</v>
      </c>
      <c r="AG34" s="47"/>
      <c r="AH34" s="85"/>
    </row>
    <row r="35" spans="1:34" x14ac:dyDescent="0.2">
      <c r="A35" s="58"/>
      <c r="B35" s="58"/>
      <c r="C35" s="58"/>
      <c r="D35" s="58"/>
      <c r="E35" s="58"/>
      <c r="F35" s="58"/>
      <c r="G35" s="58"/>
      <c r="H35" s="58"/>
      <c r="I35" s="58"/>
      <c r="J35" s="58"/>
      <c r="K35" s="55" t="s">
        <v>551</v>
      </c>
      <c r="L35" s="60"/>
      <c r="M35" s="47"/>
      <c r="N35" s="252"/>
      <c r="O35" s="252"/>
      <c r="P35" s="252"/>
      <c r="Q35" s="252"/>
      <c r="R35" s="252"/>
      <c r="S35" s="252"/>
      <c r="T35" s="252"/>
      <c r="U35" s="253">
        <f>SUM(N35:T35)</f>
        <v>0</v>
      </c>
      <c r="V35" s="11" t="s">
        <v>1305</v>
      </c>
      <c r="W35" s="47"/>
      <c r="X35" s="48"/>
      <c r="Y35" s="252"/>
      <c r="Z35" s="252"/>
      <c r="AA35" s="252"/>
      <c r="AB35" s="252"/>
      <c r="AC35" s="252"/>
      <c r="AD35" s="252"/>
      <c r="AE35" s="252"/>
      <c r="AF35" s="253">
        <f t="shared" si="3"/>
        <v>0</v>
      </c>
      <c r="AG35" s="47"/>
      <c r="AH35" s="85"/>
    </row>
    <row r="36" spans="1:34" x14ac:dyDescent="0.2">
      <c r="A36" s="75"/>
      <c r="B36" s="60"/>
      <c r="C36" s="48"/>
      <c r="D36" s="48"/>
      <c r="E36" s="58"/>
      <c r="F36" s="58"/>
      <c r="G36" s="58"/>
      <c r="H36" s="58"/>
      <c r="I36" s="58"/>
      <c r="J36" s="58"/>
      <c r="K36" s="48"/>
      <c r="L36" s="48"/>
      <c r="M36" s="48"/>
      <c r="N36" s="254"/>
      <c r="O36" s="254"/>
      <c r="P36" s="254"/>
      <c r="Q36" s="254"/>
      <c r="R36" s="254"/>
      <c r="S36" s="254"/>
      <c r="T36" s="254"/>
      <c r="U36" s="271"/>
      <c r="V36" s="11" t="s">
        <v>1306</v>
      </c>
      <c r="W36" s="48"/>
      <c r="X36" s="48"/>
      <c r="Y36" s="252"/>
      <c r="Z36" s="252"/>
      <c r="AA36" s="252"/>
      <c r="AB36" s="252"/>
      <c r="AC36" s="252"/>
      <c r="AD36" s="252"/>
      <c r="AE36" s="252"/>
      <c r="AF36" s="253">
        <f t="shared" si="3"/>
        <v>0</v>
      </c>
      <c r="AG36" s="47"/>
      <c r="AH36" s="85"/>
    </row>
    <row r="37" spans="1:34" ht="15.75" thickBot="1" x14ac:dyDescent="0.25">
      <c r="A37" s="48"/>
      <c r="B37" s="60"/>
      <c r="C37" s="48"/>
      <c r="D37" s="48"/>
      <c r="E37" s="58"/>
      <c r="F37" s="58"/>
      <c r="G37" s="58"/>
      <c r="H37" s="58"/>
      <c r="I37" s="58"/>
      <c r="J37" s="58"/>
      <c r="K37" s="48"/>
      <c r="L37" s="48"/>
      <c r="M37" s="48"/>
      <c r="N37" s="266"/>
      <c r="O37" s="266"/>
      <c r="P37" s="266"/>
      <c r="Q37" s="266"/>
      <c r="R37" s="266"/>
      <c r="S37" s="266"/>
      <c r="T37" s="266"/>
      <c r="U37" s="269"/>
      <c r="V37" s="11" t="s">
        <v>1307</v>
      </c>
      <c r="W37" s="47"/>
      <c r="X37" s="47"/>
      <c r="Y37" s="252"/>
      <c r="Z37" s="252"/>
      <c r="AA37" s="252"/>
      <c r="AB37" s="252"/>
      <c r="AC37" s="252"/>
      <c r="AD37" s="252"/>
      <c r="AE37" s="252"/>
      <c r="AF37" s="253">
        <f t="shared" si="3"/>
        <v>0</v>
      </c>
      <c r="AG37" s="47"/>
      <c r="AH37" s="85"/>
    </row>
    <row r="38" spans="1:34" ht="15.75" thickTop="1" x14ac:dyDescent="0.2">
      <c r="A38" s="48"/>
      <c r="B38" s="60"/>
      <c r="C38" s="48"/>
      <c r="D38" s="48"/>
      <c r="E38" s="140"/>
      <c r="F38" s="48"/>
      <c r="G38" s="48"/>
      <c r="H38" s="48"/>
      <c r="I38" s="58"/>
      <c r="J38" s="58"/>
      <c r="K38" s="48"/>
      <c r="L38" s="48"/>
      <c r="M38" s="54" t="s">
        <v>57</v>
      </c>
      <c r="N38" s="469">
        <f t="shared" ref="N38:T38" si="4">SUM(N9:N36)</f>
        <v>0</v>
      </c>
      <c r="O38" s="469">
        <f t="shared" si="4"/>
        <v>0</v>
      </c>
      <c r="P38" s="469">
        <f t="shared" si="4"/>
        <v>0</v>
      </c>
      <c r="Q38" s="469">
        <f t="shared" si="4"/>
        <v>0</v>
      </c>
      <c r="R38" s="469">
        <f t="shared" si="4"/>
        <v>0</v>
      </c>
      <c r="S38" s="469">
        <f t="shared" si="4"/>
        <v>0</v>
      </c>
      <c r="T38" s="469">
        <f t="shared" si="4"/>
        <v>0</v>
      </c>
      <c r="U38" s="469">
        <f>SUM(N38:T38)</f>
        <v>0</v>
      </c>
      <c r="V38" s="11" t="s">
        <v>1308</v>
      </c>
      <c r="W38" s="47"/>
      <c r="X38" s="47"/>
      <c r="Y38" s="274"/>
      <c r="Z38" s="274"/>
      <c r="AA38" s="274"/>
      <c r="AB38" s="274"/>
      <c r="AC38" s="274"/>
      <c r="AD38" s="274"/>
      <c r="AE38" s="274"/>
      <c r="AF38" s="273"/>
      <c r="AG38" s="47"/>
      <c r="AH38" s="85"/>
    </row>
    <row r="39" spans="1:34" x14ac:dyDescent="0.2">
      <c r="A39" s="48"/>
      <c r="B39" s="48"/>
      <c r="C39" s="48"/>
      <c r="D39" s="48"/>
      <c r="E39" s="48"/>
      <c r="F39" s="48"/>
      <c r="G39" s="48"/>
      <c r="H39" s="48"/>
      <c r="I39" s="48"/>
      <c r="J39" s="48"/>
      <c r="K39" s="47"/>
      <c r="L39" s="47"/>
      <c r="M39" s="47"/>
      <c r="V39" s="11" t="s">
        <v>1309</v>
      </c>
      <c r="W39" s="48"/>
      <c r="X39" s="48"/>
      <c r="Y39" s="252"/>
      <c r="Z39" s="252"/>
      <c r="AA39" s="252"/>
      <c r="AB39" s="252"/>
      <c r="AC39" s="252"/>
      <c r="AD39" s="252"/>
      <c r="AE39" s="252"/>
      <c r="AF39" s="253">
        <f t="shared" si="3"/>
        <v>0</v>
      </c>
      <c r="AG39" s="47"/>
      <c r="AH39" s="85"/>
    </row>
    <row r="40" spans="1:34" x14ac:dyDescent="0.2">
      <c r="A40" s="48"/>
      <c r="B40" s="48"/>
      <c r="C40" s="48"/>
      <c r="D40" s="48"/>
      <c r="E40" s="48"/>
      <c r="F40" s="48"/>
      <c r="G40" s="48"/>
      <c r="H40" s="48"/>
      <c r="I40" s="48"/>
      <c r="J40" s="48"/>
      <c r="K40" s="47"/>
      <c r="L40" s="47"/>
      <c r="M40" s="54"/>
      <c r="V40" s="11" t="s">
        <v>1310</v>
      </c>
      <c r="W40" s="48"/>
      <c r="X40" s="48"/>
      <c r="Y40" s="274"/>
      <c r="Z40" s="274"/>
      <c r="AA40" s="274"/>
      <c r="AB40" s="274"/>
      <c r="AC40" s="274"/>
      <c r="AD40" s="274"/>
      <c r="AE40" s="274"/>
      <c r="AF40" s="273"/>
      <c r="AG40" s="47"/>
      <c r="AH40" s="85"/>
    </row>
    <row r="41" spans="1:34" x14ac:dyDescent="0.2">
      <c r="A41" s="48"/>
      <c r="B41" s="48"/>
      <c r="C41" s="48"/>
      <c r="D41" s="48"/>
      <c r="E41" s="48"/>
      <c r="F41" s="48"/>
      <c r="G41" s="48"/>
      <c r="H41" s="48"/>
      <c r="I41" s="48"/>
      <c r="J41" s="48"/>
      <c r="V41" s="11" t="s">
        <v>1311</v>
      </c>
      <c r="W41" s="47"/>
      <c r="X41" s="47"/>
      <c r="Y41" s="252"/>
      <c r="Z41" s="252"/>
      <c r="AA41" s="252"/>
      <c r="AB41" s="252"/>
      <c r="AC41" s="252"/>
      <c r="AD41" s="252"/>
      <c r="AE41" s="252"/>
      <c r="AF41" s="253">
        <f t="shared" si="3"/>
        <v>0</v>
      </c>
      <c r="AG41" s="47"/>
    </row>
    <row r="42" spans="1:34" x14ac:dyDescent="0.2">
      <c r="A42" s="48"/>
      <c r="B42" s="48"/>
      <c r="C42" s="48"/>
      <c r="D42" s="48"/>
      <c r="E42" s="48"/>
      <c r="F42" s="48"/>
      <c r="G42" s="48"/>
      <c r="H42" s="48"/>
      <c r="I42" s="48"/>
      <c r="J42" s="48"/>
      <c r="V42" s="11" t="s">
        <v>1312</v>
      </c>
      <c r="W42" s="48"/>
      <c r="X42" s="48"/>
      <c r="Y42" s="252"/>
      <c r="Z42" s="252"/>
      <c r="AA42" s="252"/>
      <c r="AB42" s="252"/>
      <c r="AC42" s="252"/>
      <c r="AD42" s="252"/>
      <c r="AE42" s="252"/>
      <c r="AF42" s="253">
        <f t="shared" si="3"/>
        <v>0</v>
      </c>
      <c r="AG42" s="47"/>
    </row>
    <row r="43" spans="1:34" x14ac:dyDescent="0.2">
      <c r="A43" s="48"/>
      <c r="B43" s="48"/>
      <c r="C43" s="48"/>
      <c r="D43" s="48"/>
      <c r="E43" s="48"/>
      <c r="F43" s="48"/>
      <c r="G43" s="48"/>
      <c r="H43" s="48"/>
      <c r="I43" s="48"/>
      <c r="J43" s="48"/>
      <c r="V43" s="11" t="s">
        <v>1313</v>
      </c>
      <c r="W43" s="60"/>
      <c r="X43" s="47"/>
      <c r="Y43" s="252"/>
      <c r="Z43" s="252"/>
      <c r="AA43" s="252"/>
      <c r="AB43" s="252"/>
      <c r="AC43" s="252"/>
      <c r="AD43" s="252"/>
      <c r="AE43" s="252"/>
      <c r="AF43" s="253">
        <f t="shared" si="3"/>
        <v>0</v>
      </c>
      <c r="AG43" s="47"/>
    </row>
    <row r="44" spans="1:34" x14ac:dyDescent="0.2">
      <c r="A44" s="48"/>
      <c r="B44" s="48"/>
      <c r="C44" s="48"/>
      <c r="D44" s="48"/>
      <c r="E44" s="48"/>
      <c r="F44" s="48"/>
      <c r="G44" s="48"/>
      <c r="H44" s="48"/>
      <c r="I44" s="48"/>
      <c r="J44" s="48"/>
      <c r="V44" s="11" t="s">
        <v>1314</v>
      </c>
      <c r="W44" s="48"/>
      <c r="X44" s="48"/>
      <c r="Y44" s="252"/>
      <c r="Z44" s="252"/>
      <c r="AA44" s="252"/>
      <c r="AB44" s="252"/>
      <c r="AC44" s="252"/>
      <c r="AD44" s="252"/>
      <c r="AE44" s="252"/>
      <c r="AF44" s="253">
        <f t="shared" si="3"/>
        <v>0</v>
      </c>
      <c r="AG44" s="47"/>
    </row>
    <row r="45" spans="1:34" x14ac:dyDescent="0.2">
      <c r="A45" s="48"/>
      <c r="B45" s="48"/>
      <c r="C45" s="48"/>
      <c r="D45" s="48"/>
      <c r="E45" s="48"/>
      <c r="F45" s="48"/>
      <c r="G45" s="48"/>
      <c r="H45" s="48"/>
      <c r="I45" s="48"/>
      <c r="J45" s="48"/>
      <c r="V45" s="48"/>
      <c r="W45" s="48"/>
      <c r="X45" s="48"/>
      <c r="Y45" s="277"/>
      <c r="Z45" s="277"/>
      <c r="AA45" s="277"/>
      <c r="AB45" s="277"/>
      <c r="AC45" s="277"/>
      <c r="AD45" s="277"/>
      <c r="AE45" s="277"/>
      <c r="AF45" s="270">
        <f>+SUM(AF9:AF44)</f>
        <v>0</v>
      </c>
      <c r="AG45" s="47"/>
    </row>
    <row r="46" spans="1:34" ht="15.75" thickBot="1" x14ac:dyDescent="0.25">
      <c r="A46" s="48"/>
      <c r="B46" s="48"/>
      <c r="C46" s="48"/>
      <c r="D46" s="48"/>
      <c r="E46" s="48"/>
      <c r="F46" s="48"/>
      <c r="G46" s="48"/>
      <c r="H46" s="48"/>
      <c r="I46" s="48"/>
      <c r="J46" s="48"/>
      <c r="V46" s="48"/>
      <c r="W46" s="48"/>
      <c r="X46" s="48"/>
      <c r="Y46" s="525"/>
      <c r="Z46" s="525"/>
      <c r="AA46" s="525"/>
      <c r="AB46" s="525"/>
      <c r="AC46" s="525"/>
      <c r="AD46" s="525"/>
      <c r="AE46" s="525"/>
      <c r="AF46" s="282"/>
      <c r="AG46" s="47"/>
    </row>
    <row r="47" spans="1:34" ht="15.75" thickTop="1" x14ac:dyDescent="0.2">
      <c r="A47" s="48"/>
      <c r="B47" s="48"/>
      <c r="C47" s="48"/>
      <c r="D47" s="48"/>
      <c r="I47" s="48"/>
      <c r="J47" s="48"/>
      <c r="V47" s="47"/>
      <c r="W47" s="47"/>
      <c r="X47" s="54" t="s">
        <v>57</v>
      </c>
      <c r="Y47" s="469">
        <f t="shared" ref="Y47:AE47" si="5">SUM(Y9:Y44)</f>
        <v>0</v>
      </c>
      <c r="Z47" s="469">
        <f t="shared" si="5"/>
        <v>0</v>
      </c>
      <c r="AA47" s="469">
        <f t="shared" si="5"/>
        <v>0</v>
      </c>
      <c r="AB47" s="469">
        <f t="shared" si="5"/>
        <v>0</v>
      </c>
      <c r="AC47" s="469">
        <f t="shared" si="5"/>
        <v>0</v>
      </c>
      <c r="AD47" s="469">
        <f t="shared" si="5"/>
        <v>0</v>
      </c>
      <c r="AE47" s="469">
        <f t="shared" si="5"/>
        <v>0</v>
      </c>
      <c r="AF47" s="469">
        <f>SUM(Y47:AE47)</f>
        <v>0</v>
      </c>
      <c r="AG47" s="47"/>
    </row>
    <row r="48" spans="1:34" x14ac:dyDescent="0.2">
      <c r="V48" s="47"/>
      <c r="W48" s="47"/>
      <c r="X48" s="48"/>
      <c r="Y48" s="267"/>
      <c r="Z48" s="267"/>
      <c r="AA48" s="267"/>
      <c r="AB48" s="267"/>
      <c r="AC48" s="267"/>
      <c r="AD48" s="267"/>
      <c r="AE48" s="267"/>
      <c r="AF48" s="268"/>
    </row>
    <row r="49" spans="24:32" x14ac:dyDescent="0.2">
      <c r="X49" s="54" t="s">
        <v>46</v>
      </c>
      <c r="Y49" s="591">
        <f t="shared" ref="Y49:AE49" si="6">Y47+N38</f>
        <v>0</v>
      </c>
      <c r="Z49" s="591">
        <f t="shared" si="6"/>
        <v>0</v>
      </c>
      <c r="AA49" s="591">
        <f t="shared" si="6"/>
        <v>0</v>
      </c>
      <c r="AB49" s="591">
        <f t="shared" si="6"/>
        <v>0</v>
      </c>
      <c r="AC49" s="591">
        <f t="shared" si="6"/>
        <v>0</v>
      </c>
      <c r="AD49" s="591">
        <f t="shared" si="6"/>
        <v>0</v>
      </c>
      <c r="AE49" s="591">
        <f t="shared" si="6"/>
        <v>0</v>
      </c>
      <c r="AF49" s="281">
        <f>SUM(Y49:AE49)</f>
        <v>0</v>
      </c>
    </row>
    <row r="50" spans="24:32" x14ac:dyDescent="0.2">
      <c r="X50" s="48"/>
      <c r="Y50" s="702">
        <f t="shared" ref="Y50:AE50" si="7">IF($AF$49=0,0,Y49/$AF$49)</f>
        <v>0</v>
      </c>
      <c r="Z50" s="702">
        <f t="shared" si="7"/>
        <v>0</v>
      </c>
      <c r="AA50" s="702">
        <f t="shared" si="7"/>
        <v>0</v>
      </c>
      <c r="AB50" s="702">
        <f t="shared" si="7"/>
        <v>0</v>
      </c>
      <c r="AC50" s="702">
        <f t="shared" si="7"/>
        <v>0</v>
      </c>
      <c r="AD50" s="702">
        <f t="shared" si="7"/>
        <v>0</v>
      </c>
      <c r="AE50" s="702">
        <f t="shared" si="7"/>
        <v>0</v>
      </c>
      <c r="AF50" s="719">
        <f>SUM(Y50:AE50)</f>
        <v>0</v>
      </c>
    </row>
  </sheetData>
  <sheetProtection algorithmName="SHA-512" hashValue="Dp1MU8T2+0+WWVOo7n1BjTXkCmnsvxKBK1T6cY2SiwYQJp+RGbesvRdN40O/GOs98ofPnsvHsIoiNypqEhAKeg==" saltValue="R9gPpaB6z/NqmcgC6AeB3w==" spinCount="100000" sheet="1" objects="1" scenarios="1"/>
  <mergeCells count="2">
    <mergeCell ref="E21:G21"/>
    <mergeCell ref="E26:G26"/>
  </mergeCells>
  <printOptions horizontalCentered="1"/>
  <pageMargins left="0.35" right="0.15" top="0.5" bottom="0.5" header="0.3" footer="0.25"/>
  <pageSetup scale="96" orientation="portrait" horizontalDpi="4294967293" r:id="rId1"/>
  <headerFooter alignWithMargins="0">
    <oddFooter>&amp;L&amp;"Times New Roman,Regular"&amp;8Date of Estimate: &amp;D&amp;C&amp;"Times New Roman,Regular"&amp;8File Name: &amp;F</oddFooter>
  </headerFooter>
  <colBreaks count="2" manualBreakCount="2">
    <brk id="10" max="49"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D1B2C-5BFE-458D-9997-28F4807E40C7}">
  <sheetPr codeName="Sheet3"/>
  <dimension ref="A1:C124"/>
  <sheetViews>
    <sheetView topLeftCell="A79" zoomScaleNormal="100" workbookViewId="0">
      <selection activeCell="B101" sqref="B101"/>
    </sheetView>
  </sheetViews>
  <sheetFormatPr defaultColWidth="9.140625" defaultRowHeight="15" x14ac:dyDescent="0.25"/>
  <cols>
    <col min="1" max="1" width="6.28515625" style="313" customWidth="1"/>
    <col min="2" max="2" width="55" style="313" customWidth="1"/>
    <col min="3" max="3" width="129.85546875" style="313" customWidth="1"/>
    <col min="4" max="16384" width="9.140625" style="313"/>
  </cols>
  <sheetData>
    <row r="1" spans="1:3" ht="23.25" x14ac:dyDescent="0.25">
      <c r="A1" s="745" t="s">
        <v>718</v>
      </c>
      <c r="B1" s="746"/>
      <c r="C1" s="747"/>
    </row>
    <row r="2" spans="1:3" x14ac:dyDescent="0.25">
      <c r="A2" s="748"/>
      <c r="B2" s="749"/>
      <c r="C2" s="750"/>
    </row>
    <row r="3" spans="1:3" x14ac:dyDescent="0.25">
      <c r="A3" s="726" t="s">
        <v>719</v>
      </c>
      <c r="B3" s="727"/>
      <c r="C3" s="728"/>
    </row>
    <row r="4" spans="1:3" x14ac:dyDescent="0.25">
      <c r="A4" s="530">
        <v>1</v>
      </c>
      <c r="B4" s="751" t="s">
        <v>720</v>
      </c>
      <c r="C4" s="752"/>
    </row>
    <row r="5" spans="1:3" ht="15" customHeight="1" x14ac:dyDescent="0.25">
      <c r="A5" s="530">
        <v>2</v>
      </c>
      <c r="B5" s="753" t="s">
        <v>721</v>
      </c>
      <c r="C5" s="754"/>
    </row>
    <row r="6" spans="1:3" x14ac:dyDescent="0.25">
      <c r="A6" s="530">
        <v>3</v>
      </c>
      <c r="B6" s="531" t="s">
        <v>722</v>
      </c>
      <c r="C6" s="532"/>
    </row>
    <row r="7" spans="1:3" x14ac:dyDescent="0.25">
      <c r="A7" s="530">
        <v>4</v>
      </c>
      <c r="B7" s="759" t="s">
        <v>723</v>
      </c>
      <c r="C7" s="754"/>
    </row>
    <row r="8" spans="1:3" ht="15" customHeight="1" x14ac:dyDescent="0.25">
      <c r="A8" s="530">
        <v>5</v>
      </c>
      <c r="B8" s="742" t="s">
        <v>1189</v>
      </c>
      <c r="C8" s="743"/>
    </row>
    <row r="9" spans="1:3" ht="15" customHeight="1" x14ac:dyDescent="0.25">
      <c r="A9" s="530">
        <v>6</v>
      </c>
      <c r="B9" s="744" t="s">
        <v>724</v>
      </c>
      <c r="C9" s="743"/>
    </row>
    <row r="10" spans="1:3" ht="15" customHeight="1" x14ac:dyDescent="0.25">
      <c r="A10" s="530">
        <v>7</v>
      </c>
      <c r="B10" s="760" t="s">
        <v>1203</v>
      </c>
      <c r="C10" s="743"/>
    </row>
    <row r="11" spans="1:3" ht="15" customHeight="1" x14ac:dyDescent="0.25">
      <c r="A11" s="732">
        <v>8</v>
      </c>
      <c r="B11" s="755" t="s">
        <v>1204</v>
      </c>
      <c r="C11" s="756"/>
    </row>
    <row r="12" spans="1:3" ht="15" customHeight="1" x14ac:dyDescent="0.25">
      <c r="A12" s="733"/>
      <c r="B12" s="757"/>
      <c r="C12" s="758"/>
    </row>
    <row r="13" spans="1:3" ht="15" customHeight="1" x14ac:dyDescent="0.25">
      <c r="A13" s="726" t="s">
        <v>780</v>
      </c>
      <c r="B13" s="727"/>
      <c r="C13" s="728"/>
    </row>
    <row r="14" spans="1:3" ht="15" customHeight="1" x14ac:dyDescent="0.25">
      <c r="A14" s="761" t="s">
        <v>781</v>
      </c>
      <c r="B14" s="762"/>
      <c r="C14" s="532"/>
    </row>
    <row r="15" spans="1:3" ht="15" customHeight="1" x14ac:dyDescent="0.25">
      <c r="A15" s="763" t="s">
        <v>782</v>
      </c>
      <c r="B15" s="741"/>
      <c r="C15" s="532"/>
    </row>
    <row r="16" spans="1:3" ht="15" customHeight="1" x14ac:dyDescent="0.25">
      <c r="A16" s="740" t="s">
        <v>1190</v>
      </c>
      <c r="B16" s="741"/>
      <c r="C16" s="532"/>
    </row>
    <row r="17" spans="1:3" ht="15" customHeight="1" x14ac:dyDescent="0.25">
      <c r="A17" s="763" t="s">
        <v>783</v>
      </c>
      <c r="B17" s="741"/>
      <c r="C17" s="532"/>
    </row>
    <row r="18" spans="1:3" ht="15" customHeight="1" x14ac:dyDescent="0.25">
      <c r="A18" s="740" t="s">
        <v>1191</v>
      </c>
      <c r="B18" s="741"/>
      <c r="C18" s="532"/>
    </row>
    <row r="19" spans="1:3" ht="15" customHeight="1" x14ac:dyDescent="0.25">
      <c r="A19" s="575" t="s">
        <v>1192</v>
      </c>
      <c r="B19" s="531"/>
      <c r="C19" s="532"/>
    </row>
    <row r="20" spans="1:3" ht="15" customHeight="1" x14ac:dyDescent="0.25">
      <c r="A20" s="763"/>
      <c r="B20" s="741"/>
      <c r="C20" s="532"/>
    </row>
    <row r="21" spans="1:3" ht="15" customHeight="1" x14ac:dyDescent="0.25">
      <c r="A21" s="763" t="s">
        <v>784</v>
      </c>
      <c r="B21" s="741"/>
      <c r="C21" s="532"/>
    </row>
    <row r="22" spans="1:3" ht="15" customHeight="1" x14ac:dyDescent="0.25">
      <c r="A22" s="740" t="s">
        <v>1193</v>
      </c>
      <c r="B22" s="741"/>
      <c r="C22" s="532"/>
    </row>
    <row r="23" spans="1:3" ht="15" customHeight="1" x14ac:dyDescent="0.25">
      <c r="A23" s="740" t="s">
        <v>1194</v>
      </c>
      <c r="B23" s="741"/>
      <c r="C23" s="730"/>
    </row>
    <row r="24" spans="1:3" ht="15" customHeight="1" x14ac:dyDescent="0.25">
      <c r="A24" s="763" t="s">
        <v>785</v>
      </c>
      <c r="B24" s="741"/>
      <c r="C24" s="532"/>
    </row>
    <row r="25" spans="1:3" ht="15" customHeight="1" x14ac:dyDescent="0.25">
      <c r="A25" s="763"/>
      <c r="B25" s="741"/>
      <c r="C25" s="532"/>
    </row>
    <row r="26" spans="1:3" ht="15" customHeight="1" x14ac:dyDescent="0.25">
      <c r="A26" s="787" t="s">
        <v>1181</v>
      </c>
      <c r="B26" s="788"/>
      <c r="C26" s="789"/>
    </row>
    <row r="27" spans="1:3" x14ac:dyDescent="0.25">
      <c r="A27" s="726" t="s">
        <v>725</v>
      </c>
      <c r="B27" s="727"/>
      <c r="C27" s="728"/>
    </row>
    <row r="28" spans="1:3" x14ac:dyDescent="0.25">
      <c r="A28" s="533">
        <v>1</v>
      </c>
      <c r="B28" s="770" t="s">
        <v>1359</v>
      </c>
      <c r="C28" s="771"/>
    </row>
    <row r="29" spans="1:3" ht="15" customHeight="1" x14ac:dyDescent="0.25">
      <c r="A29" s="533">
        <v>2</v>
      </c>
      <c r="B29" s="772" t="s">
        <v>1360</v>
      </c>
      <c r="C29" s="773"/>
    </row>
    <row r="30" spans="1:3" ht="15" customHeight="1" x14ac:dyDescent="0.25">
      <c r="A30" s="533">
        <v>3</v>
      </c>
      <c r="B30" s="770" t="s">
        <v>726</v>
      </c>
      <c r="C30" s="771"/>
    </row>
    <row r="31" spans="1:3" ht="15" customHeight="1" x14ac:dyDescent="0.25">
      <c r="A31" s="533">
        <v>4</v>
      </c>
      <c r="B31" s="772" t="s">
        <v>1361</v>
      </c>
      <c r="C31" s="773"/>
    </row>
    <row r="32" spans="1:3" ht="15" customHeight="1" x14ac:dyDescent="0.25">
      <c r="A32" s="533">
        <v>5</v>
      </c>
      <c r="B32" s="534" t="s">
        <v>727</v>
      </c>
      <c r="C32" s="535"/>
    </row>
    <row r="33" spans="1:3" x14ac:dyDescent="0.25">
      <c r="A33" s="533">
        <v>6</v>
      </c>
      <c r="B33" s="534" t="s">
        <v>1179</v>
      </c>
      <c r="C33" s="535"/>
    </row>
    <row r="34" spans="1:3" x14ac:dyDescent="0.25">
      <c r="A34" s="533">
        <v>7</v>
      </c>
      <c r="B34" s="534" t="s">
        <v>728</v>
      </c>
      <c r="C34" s="535"/>
    </row>
    <row r="35" spans="1:3" x14ac:dyDescent="0.25">
      <c r="A35" s="775" t="s">
        <v>729</v>
      </c>
      <c r="B35" s="776"/>
      <c r="C35" s="777"/>
    </row>
    <row r="36" spans="1:3" ht="30" x14ac:dyDescent="0.25">
      <c r="A36" s="530">
        <v>1</v>
      </c>
      <c r="B36" s="536" t="s">
        <v>730</v>
      </c>
      <c r="C36" s="573" t="s">
        <v>1180</v>
      </c>
    </row>
    <row r="37" spans="1:3" ht="30.2" customHeight="1" x14ac:dyDescent="0.25">
      <c r="A37" s="778" t="s">
        <v>731</v>
      </c>
      <c r="B37" s="779"/>
      <c r="C37" s="780"/>
    </row>
    <row r="38" spans="1:3" ht="15" customHeight="1" x14ac:dyDescent="0.25">
      <c r="A38" s="538">
        <v>1</v>
      </c>
      <c r="B38" s="574" t="s">
        <v>1182</v>
      </c>
      <c r="C38" s="539" t="s">
        <v>1362</v>
      </c>
    </row>
    <row r="39" spans="1:3" x14ac:dyDescent="0.25">
      <c r="A39" s="530">
        <v>2</v>
      </c>
      <c r="B39" s="572" t="s">
        <v>1183</v>
      </c>
      <c r="C39" s="540" t="s">
        <v>732</v>
      </c>
    </row>
    <row r="40" spans="1:3" x14ac:dyDescent="0.25">
      <c r="A40" s="530">
        <v>3</v>
      </c>
      <c r="B40" s="572" t="s">
        <v>733</v>
      </c>
      <c r="C40" s="540"/>
    </row>
    <row r="41" spans="1:3" ht="15" customHeight="1" x14ac:dyDescent="0.25">
      <c r="A41" s="530">
        <v>4</v>
      </c>
      <c r="B41" s="572" t="s">
        <v>734</v>
      </c>
      <c r="C41" s="540"/>
    </row>
    <row r="42" spans="1:3" ht="15" customHeight="1" x14ac:dyDescent="0.25">
      <c r="A42" s="732">
        <v>5</v>
      </c>
      <c r="B42" s="782" t="s">
        <v>735</v>
      </c>
      <c r="C42" s="781" t="s">
        <v>1175</v>
      </c>
    </row>
    <row r="43" spans="1:3" ht="15" customHeight="1" x14ac:dyDescent="0.25">
      <c r="A43" s="732"/>
      <c r="B43" s="744"/>
      <c r="C43" s="781"/>
    </row>
    <row r="44" spans="1:3" ht="15" customHeight="1" x14ac:dyDescent="0.25">
      <c r="A44" s="732">
        <v>6</v>
      </c>
      <c r="B44" s="774" t="s">
        <v>1184</v>
      </c>
      <c r="C44" s="743" t="s">
        <v>736</v>
      </c>
    </row>
    <row r="45" spans="1:3" ht="15" customHeight="1" x14ac:dyDescent="0.25">
      <c r="A45" s="732"/>
      <c r="B45" s="741"/>
      <c r="C45" s="743"/>
    </row>
    <row r="46" spans="1:3" ht="15" customHeight="1" x14ac:dyDescent="0.25">
      <c r="A46" s="530">
        <v>7</v>
      </c>
      <c r="B46" s="572" t="s">
        <v>1185</v>
      </c>
      <c r="C46" s="551"/>
    </row>
    <row r="47" spans="1:3" ht="15" customHeight="1" x14ac:dyDescent="0.25">
      <c r="A47" s="732">
        <v>8</v>
      </c>
      <c r="B47" s="774" t="s">
        <v>1186</v>
      </c>
      <c r="C47" s="766" t="s">
        <v>737</v>
      </c>
    </row>
    <row r="48" spans="1:3" ht="15" customHeight="1" x14ac:dyDescent="0.25">
      <c r="A48" s="732"/>
      <c r="B48" s="741"/>
      <c r="C48" s="766"/>
    </row>
    <row r="49" spans="1:3" ht="15" customHeight="1" x14ac:dyDescent="0.25">
      <c r="A49" s="769">
        <v>9</v>
      </c>
      <c r="B49" s="765" t="s">
        <v>1364</v>
      </c>
      <c r="C49" s="765"/>
    </row>
    <row r="50" spans="1:3" ht="15" customHeight="1" x14ac:dyDescent="0.25">
      <c r="A50" s="769"/>
      <c r="B50" s="765"/>
      <c r="C50" s="765"/>
    </row>
    <row r="51" spans="1:3" ht="15" customHeight="1" x14ac:dyDescent="0.25">
      <c r="A51" s="732">
        <v>10</v>
      </c>
      <c r="B51" s="765" t="s">
        <v>1178</v>
      </c>
      <c r="C51" s="766"/>
    </row>
    <row r="52" spans="1:3" ht="15" customHeight="1" x14ac:dyDescent="0.25">
      <c r="A52" s="733"/>
      <c r="B52" s="767"/>
      <c r="C52" s="768"/>
    </row>
    <row r="53" spans="1:3" ht="30.2" customHeight="1" x14ac:dyDescent="0.25">
      <c r="A53" s="726" t="s">
        <v>738</v>
      </c>
      <c r="B53" s="727"/>
      <c r="C53" s="728"/>
    </row>
    <row r="54" spans="1:3" x14ac:dyDescent="0.25">
      <c r="A54" s="541"/>
      <c r="B54" s="542" t="s">
        <v>739</v>
      </c>
      <c r="C54" s="532"/>
    </row>
    <row r="55" spans="1:3" x14ac:dyDescent="0.25">
      <c r="A55" s="541"/>
      <c r="B55" s="531" t="s">
        <v>740</v>
      </c>
      <c r="C55" s="532"/>
    </row>
    <row r="56" spans="1:3" x14ac:dyDescent="0.25">
      <c r="A56" s="541"/>
      <c r="B56" s="536" t="s">
        <v>741</v>
      </c>
      <c r="C56" s="532"/>
    </row>
    <row r="57" spans="1:3" x14ac:dyDescent="0.25">
      <c r="A57" s="541"/>
      <c r="B57" s="536"/>
      <c r="C57" s="532"/>
    </row>
    <row r="58" spans="1:3" x14ac:dyDescent="0.25">
      <c r="A58" s="541"/>
      <c r="B58" s="536" t="s">
        <v>742</v>
      </c>
      <c r="C58" s="532"/>
    </row>
    <row r="59" spans="1:3" x14ac:dyDescent="0.25">
      <c r="A59" s="541"/>
      <c r="B59" s="744" t="s">
        <v>743</v>
      </c>
      <c r="C59" s="730"/>
    </row>
    <row r="60" spans="1:3" x14ac:dyDescent="0.25">
      <c r="A60" s="541"/>
      <c r="B60" s="543" t="s">
        <v>744</v>
      </c>
      <c r="C60" s="537"/>
    </row>
    <row r="61" spans="1:3" ht="15" customHeight="1" x14ac:dyDescent="0.25">
      <c r="A61" s="541"/>
      <c r="B61" s="543" t="s">
        <v>745</v>
      </c>
      <c r="C61" s="537"/>
    </row>
    <row r="62" spans="1:3" ht="15" customHeight="1" x14ac:dyDescent="0.25">
      <c r="A62" s="541"/>
      <c r="B62" s="744" t="s">
        <v>746</v>
      </c>
      <c r="C62" s="730"/>
    </row>
    <row r="63" spans="1:3" ht="15" customHeight="1" x14ac:dyDescent="0.25">
      <c r="A63" s="541"/>
      <c r="B63" s="543"/>
      <c r="C63" s="537"/>
    </row>
    <row r="64" spans="1:3" ht="15" customHeight="1" x14ac:dyDescent="0.25">
      <c r="A64" s="541"/>
      <c r="B64" s="544" t="s">
        <v>747</v>
      </c>
      <c r="C64" s="532"/>
    </row>
    <row r="65" spans="1:3" ht="15" customHeight="1" x14ac:dyDescent="0.25">
      <c r="A65" s="541"/>
      <c r="B65" s="764" t="s">
        <v>817</v>
      </c>
      <c r="C65" s="730"/>
    </row>
    <row r="66" spans="1:3" x14ac:dyDescent="0.25">
      <c r="A66" s="541"/>
      <c r="B66" s="543"/>
      <c r="C66" s="545" t="s">
        <v>748</v>
      </c>
    </row>
    <row r="67" spans="1:3" ht="15" customHeight="1" x14ac:dyDescent="0.25">
      <c r="A67" s="541"/>
      <c r="B67" s="546" t="s">
        <v>749</v>
      </c>
      <c r="C67" s="547" t="s">
        <v>750</v>
      </c>
    </row>
    <row r="68" spans="1:3" ht="15" customHeight="1" x14ac:dyDescent="0.25">
      <c r="A68" s="541"/>
      <c r="B68" s="536" t="s">
        <v>751</v>
      </c>
      <c r="C68" s="548">
        <v>624</v>
      </c>
    </row>
    <row r="69" spans="1:3" x14ac:dyDescent="0.25">
      <c r="A69" s="541"/>
      <c r="B69" s="531" t="s">
        <v>752</v>
      </c>
      <c r="C69" s="548" t="s">
        <v>753</v>
      </c>
    </row>
    <row r="70" spans="1:3" x14ac:dyDescent="0.25">
      <c r="A70" s="541"/>
      <c r="B70" s="531" t="s">
        <v>754</v>
      </c>
      <c r="C70" s="548" t="s">
        <v>755</v>
      </c>
    </row>
    <row r="71" spans="1:3" x14ac:dyDescent="0.25">
      <c r="A71" s="541"/>
      <c r="B71" s="531" t="s">
        <v>46</v>
      </c>
      <c r="C71" s="548" t="s">
        <v>756</v>
      </c>
    </row>
    <row r="72" spans="1:3" x14ac:dyDescent="0.25">
      <c r="A72" s="541"/>
      <c r="B72" s="531"/>
      <c r="C72" s="532"/>
    </row>
    <row r="73" spans="1:3" x14ac:dyDescent="0.25">
      <c r="A73" s="541"/>
      <c r="B73" s="531" t="s">
        <v>757</v>
      </c>
      <c r="C73" s="532"/>
    </row>
    <row r="74" spans="1:3" x14ac:dyDescent="0.25">
      <c r="A74" s="541"/>
      <c r="B74" s="531" t="s">
        <v>758</v>
      </c>
      <c r="C74" s="532"/>
    </row>
    <row r="75" spans="1:3" x14ac:dyDescent="0.25">
      <c r="A75" s="541"/>
      <c r="B75" s="531" t="s">
        <v>759</v>
      </c>
      <c r="C75" s="532"/>
    </row>
    <row r="76" spans="1:3" x14ac:dyDescent="0.25">
      <c r="A76" s="541"/>
      <c r="B76" s="531" t="s">
        <v>760</v>
      </c>
      <c r="C76" s="532" t="s">
        <v>761</v>
      </c>
    </row>
    <row r="77" spans="1:3" x14ac:dyDescent="0.25">
      <c r="A77" s="541"/>
      <c r="B77" s="531" t="s">
        <v>762</v>
      </c>
      <c r="C77" s="532"/>
    </row>
    <row r="78" spans="1:3" x14ac:dyDescent="0.25">
      <c r="A78" s="726" t="s">
        <v>773</v>
      </c>
      <c r="B78" s="727"/>
      <c r="C78" s="728"/>
    </row>
    <row r="79" spans="1:3" x14ac:dyDescent="0.25">
      <c r="A79" s="530">
        <v>1</v>
      </c>
      <c r="B79" s="531" t="s">
        <v>774</v>
      </c>
      <c r="C79" s="664" t="s">
        <v>1365</v>
      </c>
    </row>
    <row r="80" spans="1:3" x14ac:dyDescent="0.25">
      <c r="A80" s="530">
        <v>2</v>
      </c>
      <c r="B80" s="612" t="s">
        <v>1210</v>
      </c>
      <c r="C80" s="571" t="s">
        <v>775</v>
      </c>
    </row>
    <row r="81" spans="1:3" ht="30" x14ac:dyDescent="0.25">
      <c r="A81" s="530">
        <v>3</v>
      </c>
      <c r="B81" s="612" t="s">
        <v>1211</v>
      </c>
      <c r="C81" s="571" t="s">
        <v>776</v>
      </c>
    </row>
    <row r="82" spans="1:3" x14ac:dyDescent="0.25">
      <c r="A82" s="530">
        <v>4</v>
      </c>
      <c r="B82" s="612" t="s">
        <v>1212</v>
      </c>
      <c r="C82" s="571" t="s">
        <v>777</v>
      </c>
    </row>
    <row r="83" spans="1:3" x14ac:dyDescent="0.25">
      <c r="A83" s="530">
        <v>5</v>
      </c>
      <c r="B83" s="531" t="s">
        <v>778</v>
      </c>
      <c r="C83" s="571" t="s">
        <v>779</v>
      </c>
    </row>
    <row r="84" spans="1:3" x14ac:dyDescent="0.25">
      <c r="A84" s="726" t="s">
        <v>763</v>
      </c>
      <c r="B84" s="727"/>
      <c r="C84" s="728"/>
    </row>
    <row r="85" spans="1:3" ht="30" customHeight="1" x14ac:dyDescent="0.25">
      <c r="A85" s="530">
        <v>1</v>
      </c>
      <c r="B85" s="572" t="s">
        <v>1187</v>
      </c>
      <c r="C85" s="540" t="s">
        <v>764</v>
      </c>
    </row>
    <row r="86" spans="1:3" x14ac:dyDescent="0.25">
      <c r="A86" s="530">
        <v>2</v>
      </c>
      <c r="B86" s="531" t="s">
        <v>765</v>
      </c>
      <c r="C86" s="540"/>
    </row>
    <row r="87" spans="1:3" x14ac:dyDescent="0.25">
      <c r="A87" s="530">
        <v>3</v>
      </c>
      <c r="B87" s="531" t="s">
        <v>766</v>
      </c>
      <c r="C87" s="540" t="s">
        <v>767</v>
      </c>
    </row>
    <row r="88" spans="1:3" x14ac:dyDescent="0.25">
      <c r="A88" s="726" t="s">
        <v>768</v>
      </c>
      <c r="B88" s="727"/>
      <c r="C88" s="728"/>
    </row>
    <row r="89" spans="1:3" x14ac:dyDescent="0.25">
      <c r="A89" s="785">
        <v>1</v>
      </c>
      <c r="B89" s="783" t="s">
        <v>1173</v>
      </c>
      <c r="C89" s="784"/>
    </row>
    <row r="90" spans="1:3" x14ac:dyDescent="0.25">
      <c r="A90" s="786"/>
      <c r="B90" s="765"/>
      <c r="C90" s="766"/>
    </row>
    <row r="91" spans="1:3" x14ac:dyDescent="0.25">
      <c r="A91" s="786">
        <v>2</v>
      </c>
      <c r="B91" s="765" t="s">
        <v>1174</v>
      </c>
      <c r="C91" s="766"/>
    </row>
    <row r="92" spans="1:3" x14ac:dyDescent="0.25">
      <c r="A92" s="786"/>
      <c r="B92" s="765"/>
      <c r="C92" s="766"/>
    </row>
    <row r="93" spans="1:3" x14ac:dyDescent="0.25">
      <c r="A93" s="786">
        <v>3</v>
      </c>
      <c r="B93" s="765" t="s">
        <v>1171</v>
      </c>
      <c r="C93" s="766"/>
    </row>
    <row r="94" spans="1:3" x14ac:dyDescent="0.25">
      <c r="A94" s="786"/>
      <c r="B94" s="765"/>
      <c r="C94" s="766"/>
    </row>
    <row r="95" spans="1:3" ht="15" customHeight="1" x14ac:dyDescent="0.25">
      <c r="A95" s="786"/>
      <c r="B95" s="765"/>
      <c r="C95" s="766"/>
    </row>
    <row r="96" spans="1:3" ht="15" customHeight="1" x14ac:dyDescent="0.25">
      <c r="A96" s="786"/>
      <c r="B96" s="765"/>
      <c r="C96" s="766"/>
    </row>
    <row r="97" spans="1:3" ht="15" customHeight="1" x14ac:dyDescent="0.25">
      <c r="A97" s="533">
        <v>4</v>
      </c>
      <c r="B97" s="552" t="s">
        <v>1172</v>
      </c>
      <c r="C97" s="549"/>
    </row>
    <row r="98" spans="1:3" ht="15" customHeight="1" x14ac:dyDescent="0.25">
      <c r="A98" s="726" t="s">
        <v>769</v>
      </c>
      <c r="B98" s="727"/>
      <c r="C98" s="728"/>
    </row>
    <row r="99" spans="1:3" x14ac:dyDescent="0.25">
      <c r="A99" s="550">
        <v>1</v>
      </c>
      <c r="B99" s="531" t="s">
        <v>765</v>
      </c>
      <c r="C99" s="540"/>
    </row>
    <row r="100" spans="1:3" x14ac:dyDescent="0.25">
      <c r="A100" s="530">
        <v>2</v>
      </c>
      <c r="B100" s="531" t="s">
        <v>766</v>
      </c>
      <c r="C100" s="540" t="s">
        <v>767</v>
      </c>
    </row>
    <row r="101" spans="1:3" ht="15" customHeight="1" x14ac:dyDescent="0.25">
      <c r="A101" s="530">
        <v>3</v>
      </c>
      <c r="B101" s="572" t="s">
        <v>1188</v>
      </c>
      <c r="C101" s="577" t="s">
        <v>1195</v>
      </c>
    </row>
    <row r="102" spans="1:3" ht="15" customHeight="1" x14ac:dyDescent="0.25">
      <c r="A102" s="726" t="s">
        <v>770</v>
      </c>
      <c r="B102" s="727"/>
      <c r="C102" s="728"/>
    </row>
    <row r="103" spans="1:3" ht="15" customHeight="1" x14ac:dyDescent="0.25">
      <c r="A103" s="530">
        <v>1</v>
      </c>
      <c r="B103" s="531" t="s">
        <v>771</v>
      </c>
      <c r="C103" s="540" t="s">
        <v>772</v>
      </c>
    </row>
    <row r="104" spans="1:3" ht="15" customHeight="1" x14ac:dyDescent="0.25">
      <c r="A104" s="530">
        <v>2</v>
      </c>
      <c r="B104" s="729" t="s">
        <v>906</v>
      </c>
      <c r="C104" s="730"/>
    </row>
    <row r="105" spans="1:3" ht="15" customHeight="1" x14ac:dyDescent="0.25">
      <c r="A105" s="530">
        <v>3</v>
      </c>
      <c r="B105" s="731" t="s">
        <v>1196</v>
      </c>
      <c r="C105" s="730"/>
    </row>
    <row r="106" spans="1:3" ht="15" customHeight="1" x14ac:dyDescent="0.25">
      <c r="A106" s="732">
        <v>4</v>
      </c>
      <c r="B106" s="734" t="s">
        <v>1221</v>
      </c>
      <c r="C106" s="735"/>
    </row>
    <row r="107" spans="1:3" ht="15" customHeight="1" x14ac:dyDescent="0.25">
      <c r="A107" s="732"/>
      <c r="B107" s="734"/>
      <c r="C107" s="735"/>
    </row>
    <row r="108" spans="1:3" ht="15" customHeight="1" x14ac:dyDescent="0.25">
      <c r="A108" s="733"/>
      <c r="B108" s="736"/>
      <c r="C108" s="737"/>
    </row>
    <row r="109" spans="1:3" ht="15" customHeight="1" x14ac:dyDescent="0.25">
      <c r="A109" s="726" t="s">
        <v>1423</v>
      </c>
      <c r="B109" s="727"/>
      <c r="C109" s="728"/>
    </row>
    <row r="110" spans="1:3" ht="15" customHeight="1" x14ac:dyDescent="0.25">
      <c r="A110" s="530">
        <v>1</v>
      </c>
      <c r="B110" s="678" t="s">
        <v>1427</v>
      </c>
      <c r="C110" s="677" t="s">
        <v>1424</v>
      </c>
    </row>
    <row r="111" spans="1:3" ht="15" customHeight="1" x14ac:dyDescent="0.25">
      <c r="A111" s="530">
        <v>2</v>
      </c>
      <c r="B111" s="738" t="s">
        <v>1437</v>
      </c>
      <c r="C111" s="730"/>
    </row>
    <row r="112" spans="1:3" ht="15" customHeight="1" x14ac:dyDescent="0.25">
      <c r="A112" s="530"/>
      <c r="B112" s="688" t="s">
        <v>1436</v>
      </c>
      <c r="C112" s="672"/>
    </row>
    <row r="113" spans="1:3" ht="15" customHeight="1" x14ac:dyDescent="0.25">
      <c r="A113" s="530">
        <v>3</v>
      </c>
      <c r="B113" s="731" t="s">
        <v>1196</v>
      </c>
      <c r="C113" s="730"/>
    </row>
    <row r="114" spans="1:3" ht="15" customHeight="1" x14ac:dyDescent="0.25">
      <c r="A114" s="732">
        <v>4</v>
      </c>
      <c r="B114" s="739" t="s">
        <v>1425</v>
      </c>
      <c r="C114" s="735"/>
    </row>
    <row r="115" spans="1:3" ht="15" customHeight="1" x14ac:dyDescent="0.25">
      <c r="A115" s="732"/>
      <c r="B115" s="734"/>
      <c r="C115" s="735"/>
    </row>
    <row r="116" spans="1:3" ht="15" customHeight="1" x14ac:dyDescent="0.25">
      <c r="A116" s="733"/>
      <c r="B116" s="736"/>
      <c r="C116" s="737"/>
    </row>
    <row r="117" spans="1:3" ht="15" customHeight="1" x14ac:dyDescent="0.25">
      <c r="A117" s="530">
        <v>5</v>
      </c>
      <c r="B117" s="678" t="s">
        <v>1440</v>
      </c>
      <c r="C117" s="673"/>
    </row>
    <row r="118" spans="1:3" x14ac:dyDescent="0.25">
      <c r="A118" s="726"/>
      <c r="B118" s="727"/>
      <c r="C118" s="728"/>
    </row>
    <row r="119" spans="1:3" x14ac:dyDescent="0.25">
      <c r="C119" s="540"/>
    </row>
    <row r="120" spans="1:3" x14ac:dyDescent="0.25">
      <c r="A120" s="530"/>
      <c r="B120" s="729"/>
      <c r="C120" s="730"/>
    </row>
    <row r="121" spans="1:3" x14ac:dyDescent="0.25">
      <c r="A121" s="530"/>
      <c r="B121" s="731"/>
      <c r="C121" s="730"/>
    </row>
    <row r="122" spans="1:3" x14ac:dyDescent="0.25">
      <c r="A122" s="732"/>
      <c r="B122" s="734"/>
      <c r="C122" s="735"/>
    </row>
    <row r="123" spans="1:3" x14ac:dyDescent="0.25">
      <c r="A123" s="732"/>
      <c r="B123" s="734"/>
      <c r="C123" s="735"/>
    </row>
    <row r="124" spans="1:3" x14ac:dyDescent="0.25">
      <c r="A124" s="733"/>
      <c r="B124" s="736"/>
      <c r="C124" s="737"/>
    </row>
  </sheetData>
  <sheetProtection algorithmName="SHA-512" hashValue="ngOsNM8VSn5dpExOksQLNRXcmh0bGTPEdwN0K+busLfWDNuVDrrnsu1zlEFJGeuIfuqQZnxfM07I8P/Abe4Vyg==" saltValue="cOZ6UEYe7LVSg15Xd0vXDw==" spinCount="100000" sheet="1" objects="1" scenarios="1"/>
  <mergeCells count="73">
    <mergeCell ref="B29:C29"/>
    <mergeCell ref="A23:C23"/>
    <mergeCell ref="A24:B24"/>
    <mergeCell ref="A25:B25"/>
    <mergeCell ref="A26:C26"/>
    <mergeCell ref="B28:C28"/>
    <mergeCell ref="A27:C27"/>
    <mergeCell ref="A17:B17"/>
    <mergeCell ref="A18:B18"/>
    <mergeCell ref="A20:B20"/>
    <mergeCell ref="A21:B21"/>
    <mergeCell ref="A22:B22"/>
    <mergeCell ref="B106:C108"/>
    <mergeCell ref="A106:A108"/>
    <mergeCell ref="B89:C90"/>
    <mergeCell ref="A89:A90"/>
    <mergeCell ref="B91:C92"/>
    <mergeCell ref="A98:C98"/>
    <mergeCell ref="B104:C104"/>
    <mergeCell ref="A91:A92"/>
    <mergeCell ref="A93:A96"/>
    <mergeCell ref="B93:C96"/>
    <mergeCell ref="A102:C102"/>
    <mergeCell ref="B105:C105"/>
    <mergeCell ref="A49:A50"/>
    <mergeCell ref="B49:C50"/>
    <mergeCell ref="B30:C30"/>
    <mergeCell ref="B31:C31"/>
    <mergeCell ref="A44:A45"/>
    <mergeCell ref="A47:A48"/>
    <mergeCell ref="B47:B48"/>
    <mergeCell ref="C47:C48"/>
    <mergeCell ref="A35:C35"/>
    <mergeCell ref="A37:C37"/>
    <mergeCell ref="C42:C43"/>
    <mergeCell ref="B42:B43"/>
    <mergeCell ref="A42:A43"/>
    <mergeCell ref="C44:C45"/>
    <mergeCell ref="B44:B45"/>
    <mergeCell ref="A88:C88"/>
    <mergeCell ref="A78:C78"/>
    <mergeCell ref="A84:C84"/>
    <mergeCell ref="B65:C65"/>
    <mergeCell ref="A51:A52"/>
    <mergeCell ref="B51:C52"/>
    <mergeCell ref="B62:C62"/>
    <mergeCell ref="A53:C53"/>
    <mergeCell ref="B59:C59"/>
    <mergeCell ref="A16:B16"/>
    <mergeCell ref="B8:C8"/>
    <mergeCell ref="B9:C9"/>
    <mergeCell ref="A1:C1"/>
    <mergeCell ref="A2:C2"/>
    <mergeCell ref="A3:C3"/>
    <mergeCell ref="B4:C4"/>
    <mergeCell ref="B5:C5"/>
    <mergeCell ref="B11:C12"/>
    <mergeCell ref="A13:C13"/>
    <mergeCell ref="B7:C7"/>
    <mergeCell ref="B10:C10"/>
    <mergeCell ref="A11:A12"/>
    <mergeCell ref="A14:B14"/>
    <mergeCell ref="A15:B15"/>
    <mergeCell ref="A109:C109"/>
    <mergeCell ref="B111:C111"/>
    <mergeCell ref="B113:C113"/>
    <mergeCell ref="A114:A116"/>
    <mergeCell ref="B114:C116"/>
    <mergeCell ref="A118:C118"/>
    <mergeCell ref="B120:C120"/>
    <mergeCell ref="B121:C121"/>
    <mergeCell ref="A122:A124"/>
    <mergeCell ref="B122:C124"/>
  </mergeCells>
  <printOptions horizontalCentered="1"/>
  <pageMargins left="0.25" right="0.25" top="0.25" bottom="0.25" header="0.3" footer="0.3"/>
  <pageSetup scale="57" orientation="landscape" r:id="rId1"/>
  <rowBreaks count="1" manualBreakCount="1">
    <brk id="52" max="16383" man="1"/>
  </rowBreaks>
  <colBreaks count="1" manualBreakCount="1">
    <brk id="3" max="10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9CC58-92E1-4AC3-8F1E-7D4AC105DEF9}">
  <sheetPr codeName="Sheet17">
    <tabColor rgb="FFFFFF00"/>
  </sheetPr>
  <dimension ref="A1:AF58"/>
  <sheetViews>
    <sheetView topLeftCell="B5" zoomScaleNormal="100" workbookViewId="0">
      <selection activeCell="B101" sqref="B101"/>
    </sheetView>
  </sheetViews>
  <sheetFormatPr defaultColWidth="9.140625" defaultRowHeight="15" x14ac:dyDescent="0.2"/>
  <cols>
    <col min="1" max="1" width="8.7109375" style="619" customWidth="1"/>
    <col min="2" max="2" width="11" style="619" customWidth="1"/>
    <col min="3" max="5" width="8.7109375" style="619" customWidth="1"/>
    <col min="6" max="6" width="8.5703125" style="619" customWidth="1"/>
    <col min="7" max="7" width="9.85546875" style="619" customWidth="1"/>
    <col min="8" max="8" width="15.85546875" style="619" customWidth="1"/>
    <col min="9" max="9" width="9.140625" style="619" customWidth="1"/>
    <col min="10" max="10" width="8.7109375" style="619" customWidth="1"/>
    <col min="11" max="13" width="11.7109375" style="619" customWidth="1"/>
    <col min="14" max="21" width="8.7109375" style="619" customWidth="1"/>
    <col min="22" max="24" width="11.7109375" style="619" customWidth="1"/>
    <col min="25" max="32" width="8.7109375" style="619" customWidth="1"/>
    <col min="33" max="16384" width="9.140625" style="619"/>
  </cols>
  <sheetData>
    <row r="1" spans="1:32" x14ac:dyDescent="0.2">
      <c r="A1" s="48"/>
      <c r="B1" s="48"/>
      <c r="C1" s="48"/>
      <c r="D1" s="48"/>
      <c r="E1" s="48"/>
      <c r="F1" s="40" t="s">
        <v>448</v>
      </c>
      <c r="G1" s="48"/>
      <c r="H1" s="48"/>
      <c r="I1" s="48"/>
      <c r="J1" s="48"/>
      <c r="K1" s="47"/>
      <c r="L1" s="47"/>
      <c r="M1" s="47"/>
      <c r="N1" s="47"/>
      <c r="O1" s="47"/>
      <c r="P1" s="40" t="s">
        <v>448</v>
      </c>
      <c r="Q1" s="48"/>
      <c r="R1" s="47"/>
      <c r="S1" s="47"/>
      <c r="T1" s="47"/>
      <c r="U1" s="47"/>
      <c r="V1" s="47"/>
      <c r="W1" s="47"/>
      <c r="X1" s="47"/>
      <c r="Y1" s="47"/>
      <c r="Z1" s="47"/>
      <c r="AA1" s="40" t="s">
        <v>448</v>
      </c>
      <c r="AB1" s="48"/>
      <c r="AC1" s="47"/>
      <c r="AD1" s="47"/>
      <c r="AE1" s="47"/>
      <c r="AF1" s="47"/>
    </row>
    <row r="2" spans="1:32" x14ac:dyDescent="0.2">
      <c r="A2" s="48"/>
      <c r="B2" s="48"/>
      <c r="C2" s="48"/>
      <c r="D2" s="48"/>
      <c r="E2" s="48"/>
      <c r="F2" s="33" t="s">
        <v>200</v>
      </c>
      <c r="G2" s="48"/>
      <c r="H2" s="48"/>
      <c r="I2" s="48"/>
      <c r="J2" s="48"/>
      <c r="K2" s="47"/>
      <c r="L2" s="47"/>
      <c r="M2" s="47"/>
      <c r="N2" s="47"/>
      <c r="O2" s="49"/>
      <c r="P2" s="50" t="s">
        <v>196</v>
      </c>
      <c r="Q2" s="48"/>
      <c r="R2" s="47"/>
      <c r="S2" s="47"/>
      <c r="T2" s="47"/>
      <c r="U2" s="47"/>
      <c r="V2" s="47"/>
      <c r="W2" s="47"/>
      <c r="X2" s="47"/>
      <c r="Y2" s="47"/>
      <c r="Z2" s="49"/>
      <c r="AA2" s="50" t="s">
        <v>196</v>
      </c>
      <c r="AB2" s="48"/>
      <c r="AC2" s="47"/>
      <c r="AD2" s="47"/>
      <c r="AE2" s="47"/>
      <c r="AF2" s="47"/>
    </row>
    <row r="3" spans="1:32" x14ac:dyDescent="0.2">
      <c r="A3" s="48"/>
      <c r="B3" s="48"/>
      <c r="C3" s="48"/>
      <c r="D3" s="48"/>
      <c r="E3" s="48"/>
      <c r="F3" s="78">
        <f>+'Cover Sht'!$A$15</f>
        <v>0</v>
      </c>
      <c r="G3" s="48"/>
      <c r="H3" s="48"/>
      <c r="I3" s="48"/>
      <c r="J3" s="48"/>
      <c r="K3" s="47"/>
      <c r="L3" s="47"/>
      <c r="M3" s="47"/>
      <c r="N3" s="47"/>
      <c r="O3" s="47"/>
      <c r="P3" s="78">
        <f>+'Cover Sht'!$A$15</f>
        <v>0</v>
      </c>
      <c r="Q3" s="48"/>
      <c r="R3" s="47"/>
      <c r="S3" s="47"/>
      <c r="T3" s="47"/>
      <c r="U3" s="47"/>
      <c r="V3" s="47"/>
      <c r="W3" s="47"/>
      <c r="X3" s="47"/>
      <c r="Y3" s="47"/>
      <c r="Z3" s="47"/>
      <c r="AA3" s="78">
        <f>+'Cover Sht'!$A$15</f>
        <v>0</v>
      </c>
      <c r="AB3" s="48"/>
      <c r="AC3" s="47"/>
      <c r="AD3" s="47"/>
      <c r="AE3" s="47"/>
      <c r="AF3" s="47"/>
    </row>
    <row r="4" spans="1:32" x14ac:dyDescent="0.2">
      <c r="A4" s="48"/>
      <c r="B4" s="48"/>
      <c r="C4" s="48"/>
      <c r="D4" s="48"/>
      <c r="E4" s="48"/>
      <c r="F4" s="48"/>
      <c r="G4" s="48"/>
      <c r="H4" s="48"/>
      <c r="I4" s="48"/>
      <c r="J4" s="17"/>
      <c r="K4" s="47"/>
      <c r="L4" s="51" t="s">
        <v>246</v>
      </c>
      <c r="M4" s="91">
        <f>+'Cover Sht'!$E$18</f>
        <v>0</v>
      </c>
      <c r="N4" s="48"/>
      <c r="O4" s="49"/>
      <c r="P4" s="47"/>
      <c r="Q4" s="51" t="s">
        <v>247</v>
      </c>
      <c r="R4" s="91">
        <f>+'Cover Sht'!$D$22</f>
        <v>0</v>
      </c>
      <c r="U4" s="47"/>
      <c r="V4" s="47"/>
      <c r="W4" s="51" t="s">
        <v>246</v>
      </c>
      <c r="X4" s="91">
        <f>+'Cover Sht'!$E$18</f>
        <v>0</v>
      </c>
      <c r="Y4" s="48"/>
      <c r="Z4" s="49"/>
      <c r="AA4" s="47"/>
      <c r="AB4" s="51" t="s">
        <v>247</v>
      </c>
      <c r="AC4" s="91">
        <f>+'Cover Sht'!$D$22</f>
        <v>0</v>
      </c>
      <c r="AF4" s="47"/>
    </row>
    <row r="5" spans="1:32" x14ac:dyDescent="0.2">
      <c r="A5" s="48"/>
      <c r="B5" s="81" t="s">
        <v>246</v>
      </c>
      <c r="C5" s="91">
        <f>+'Cover Sht'!$E$18</f>
        <v>0</v>
      </c>
      <c r="D5" s="91"/>
      <c r="E5" s="47"/>
      <c r="F5" s="47"/>
      <c r="G5" s="81" t="s">
        <v>247</v>
      </c>
      <c r="H5" s="91">
        <f>+'Cover Sht'!$D$22</f>
        <v>0</v>
      </c>
      <c r="J5" s="17"/>
      <c r="K5" s="47"/>
      <c r="L5" s="51" t="s">
        <v>248</v>
      </c>
      <c r="M5" s="208">
        <f>IF('Cover Sht'!$A$10="POST  DESIGN  SERVICES",'Cover Sht'!$E$21,'Cover Sht'!$E$19)</f>
        <v>0</v>
      </c>
      <c r="N5" s="48"/>
      <c r="O5" s="49"/>
      <c r="P5" s="47"/>
      <c r="Q5" s="51" t="s">
        <v>249</v>
      </c>
      <c r="R5" s="91">
        <f>'Cover Sht'!$A$28</f>
        <v>0</v>
      </c>
      <c r="U5" s="47"/>
      <c r="V5" s="47"/>
      <c r="W5" s="51" t="s">
        <v>248</v>
      </c>
      <c r="X5" s="208">
        <f>IF('Cover Sht'!$A$10="POST  DESIGN  SERVICES",'Cover Sht'!$E$21,'Cover Sht'!$E$19)</f>
        <v>0</v>
      </c>
      <c r="Y5" s="48"/>
      <c r="Z5" s="49"/>
      <c r="AA5" s="47"/>
      <c r="AB5" s="51" t="s">
        <v>249</v>
      </c>
      <c r="AC5" s="91">
        <f>'Cover Sht'!$A$28</f>
        <v>0</v>
      </c>
      <c r="AF5" s="47"/>
    </row>
    <row r="6" spans="1:32" x14ac:dyDescent="0.2">
      <c r="A6" s="48"/>
      <c r="B6" s="81" t="s">
        <v>248</v>
      </c>
      <c r="C6" s="208">
        <f>IF('Cover Sht'!$A$10="POST  DESIGN  SERVICES",'Cover Sht'!$E$21,'Cover Sht'!$E$19)</f>
        <v>0</v>
      </c>
      <c r="D6" s="91"/>
      <c r="E6" s="47"/>
      <c r="F6" s="47"/>
      <c r="G6" s="81" t="s">
        <v>249</v>
      </c>
      <c r="H6" s="91">
        <f>'Cover Sht'!$A$28</f>
        <v>0</v>
      </c>
      <c r="J6" s="61"/>
      <c r="K6" s="47"/>
      <c r="L6" s="51"/>
      <c r="M6" s="91"/>
      <c r="N6" s="48"/>
      <c r="O6" s="49"/>
      <c r="P6" s="47"/>
      <c r="Q6" s="51"/>
      <c r="R6" s="91"/>
      <c r="U6" s="47"/>
      <c r="V6" s="47"/>
      <c r="W6" s="51"/>
      <c r="X6" s="91"/>
      <c r="Y6" s="48"/>
      <c r="Z6" s="49"/>
      <c r="AA6" s="47"/>
      <c r="AB6" s="51"/>
      <c r="AC6" s="91"/>
      <c r="AF6" s="47"/>
    </row>
    <row r="7" spans="1:32" ht="15" customHeight="1" x14ac:dyDescent="0.2">
      <c r="A7" s="48"/>
      <c r="B7" s="61"/>
      <c r="C7" s="61"/>
      <c r="D7" s="61"/>
      <c r="E7" s="61"/>
      <c r="F7" s="61"/>
      <c r="G7" s="47"/>
      <c r="H7" s="61"/>
      <c r="I7" s="61"/>
      <c r="J7" s="61"/>
      <c r="K7" s="47"/>
      <c r="L7" s="47"/>
      <c r="M7" s="47"/>
      <c r="N7" s="42" t="s">
        <v>478</v>
      </c>
      <c r="O7" s="42" t="s">
        <v>45</v>
      </c>
      <c r="P7" s="38" t="s">
        <v>50</v>
      </c>
      <c r="Q7" s="43" t="s">
        <v>478</v>
      </c>
      <c r="R7" s="38" t="s">
        <v>485</v>
      </c>
      <c r="S7" s="38" t="s">
        <v>478</v>
      </c>
      <c r="T7" s="38" t="s">
        <v>134</v>
      </c>
      <c r="U7" s="38" t="s">
        <v>46</v>
      </c>
      <c r="V7" s="47"/>
      <c r="W7" s="47"/>
      <c r="X7" s="47"/>
      <c r="Y7" s="42" t="s">
        <v>478</v>
      </c>
      <c r="Z7" s="42" t="s">
        <v>45</v>
      </c>
      <c r="AA7" s="38" t="s">
        <v>50</v>
      </c>
      <c r="AB7" s="43" t="s">
        <v>478</v>
      </c>
      <c r="AC7" s="38" t="s">
        <v>485</v>
      </c>
      <c r="AD7" s="38" t="s">
        <v>478</v>
      </c>
      <c r="AE7" s="38" t="s">
        <v>134</v>
      </c>
      <c r="AF7" s="38" t="s">
        <v>46</v>
      </c>
    </row>
    <row r="8" spans="1:32" ht="15" customHeight="1" x14ac:dyDescent="0.2">
      <c r="A8" s="58"/>
      <c r="B8" s="59" t="s">
        <v>192</v>
      </c>
      <c r="C8" s="59"/>
      <c r="D8" s="59"/>
      <c r="E8" s="41" t="s">
        <v>238</v>
      </c>
      <c r="F8" s="41"/>
      <c r="G8" s="41" t="s">
        <v>239</v>
      </c>
      <c r="H8" s="41" t="s">
        <v>166</v>
      </c>
      <c r="I8" s="60"/>
      <c r="J8" s="61"/>
      <c r="K8" s="16"/>
      <c r="L8" s="16"/>
      <c r="M8" s="16"/>
      <c r="N8" s="44" t="s">
        <v>45</v>
      </c>
      <c r="O8" s="44" t="s">
        <v>49</v>
      </c>
      <c r="P8" s="39" t="s">
        <v>876</v>
      </c>
      <c r="Q8" s="46" t="s">
        <v>63</v>
      </c>
      <c r="R8" s="39" t="s">
        <v>63</v>
      </c>
      <c r="S8" s="39" t="s">
        <v>134</v>
      </c>
      <c r="T8" s="39"/>
      <c r="U8" s="39" t="s">
        <v>51</v>
      </c>
      <c r="V8" s="16"/>
      <c r="W8" s="16"/>
      <c r="X8" s="16"/>
      <c r="Y8" s="44" t="s">
        <v>45</v>
      </c>
      <c r="Z8" s="44" t="s">
        <v>49</v>
      </c>
      <c r="AA8" s="39" t="s">
        <v>876</v>
      </c>
      <c r="AB8" s="46" t="s">
        <v>63</v>
      </c>
      <c r="AC8" s="39" t="s">
        <v>63</v>
      </c>
      <c r="AD8" s="39" t="s">
        <v>134</v>
      </c>
      <c r="AE8" s="39"/>
      <c r="AF8" s="39" t="s">
        <v>51</v>
      </c>
    </row>
    <row r="9" spans="1:32" x14ac:dyDescent="0.2">
      <c r="A9" s="48"/>
      <c r="B9" s="48"/>
      <c r="C9" s="48"/>
      <c r="D9" s="48"/>
      <c r="E9" s="48"/>
      <c r="F9" s="48"/>
      <c r="G9" s="48"/>
      <c r="H9" s="48"/>
      <c r="I9" s="61"/>
      <c r="J9" s="61"/>
      <c r="K9" s="15" t="s">
        <v>447</v>
      </c>
      <c r="L9" s="21"/>
      <c r="M9" s="21"/>
      <c r="N9" s="44" t="s">
        <v>49</v>
      </c>
      <c r="O9" s="44"/>
      <c r="P9" s="45"/>
      <c r="Q9" s="46"/>
      <c r="R9" s="39" t="s">
        <v>245</v>
      </c>
      <c r="S9" s="39"/>
      <c r="T9" s="39" t="s">
        <v>245</v>
      </c>
      <c r="U9" s="39"/>
      <c r="V9" s="13"/>
      <c r="W9" s="21"/>
      <c r="X9" s="21"/>
      <c r="Y9" s="468" t="s">
        <v>49</v>
      </c>
      <c r="Z9" s="468"/>
      <c r="AA9" s="45"/>
      <c r="AB9" s="472"/>
      <c r="AC9" s="45" t="s">
        <v>245</v>
      </c>
      <c r="AD9" s="45"/>
      <c r="AE9" s="45" t="s">
        <v>245</v>
      </c>
      <c r="AF9" s="45"/>
    </row>
    <row r="10" spans="1:32" x14ac:dyDescent="0.2">
      <c r="A10" s="58"/>
      <c r="B10" s="59" t="s">
        <v>359</v>
      </c>
      <c r="C10" s="61"/>
      <c r="D10" s="61"/>
      <c r="E10" s="582">
        <f>+Y33</f>
        <v>0</v>
      </c>
      <c r="F10" s="58"/>
      <c r="G10" s="199">
        <f>+'Fee Summary'!G11</f>
        <v>0</v>
      </c>
      <c r="H10" s="66">
        <f t="shared" ref="H10:H15" si="0">CEILING(E10*G10,0.01)</f>
        <v>0</v>
      </c>
      <c r="I10" s="61"/>
      <c r="J10" s="61"/>
      <c r="K10" s="11" t="s">
        <v>1315</v>
      </c>
      <c r="L10" s="21"/>
      <c r="M10" s="21"/>
      <c r="N10" s="267"/>
      <c r="O10" s="267"/>
      <c r="P10" s="267"/>
      <c r="Q10" s="267"/>
      <c r="R10" s="267"/>
      <c r="S10" s="267"/>
      <c r="T10" s="267"/>
      <c r="U10" s="267"/>
      <c r="V10" s="11" t="s">
        <v>1341</v>
      </c>
      <c r="W10" s="27"/>
      <c r="X10" s="27"/>
      <c r="Y10" s="264"/>
      <c r="Z10" s="264"/>
      <c r="AA10" s="264"/>
      <c r="AB10" s="264"/>
      <c r="AC10" s="264"/>
      <c r="AD10" s="264"/>
      <c r="AE10" s="264"/>
      <c r="AF10" s="265"/>
    </row>
    <row r="11" spans="1:32" x14ac:dyDescent="0.2">
      <c r="A11" s="58"/>
      <c r="B11" s="59" t="s">
        <v>256</v>
      </c>
      <c r="C11" s="61"/>
      <c r="D11" s="61"/>
      <c r="E11" s="582">
        <f>+Z33</f>
        <v>0</v>
      </c>
      <c r="F11" s="58"/>
      <c r="G11" s="199">
        <f>+'Fee Summary'!G12</f>
        <v>0</v>
      </c>
      <c r="H11" s="66">
        <f t="shared" si="0"/>
        <v>0</v>
      </c>
      <c r="I11" s="61"/>
      <c r="J11" s="61"/>
      <c r="K11" s="11" t="s">
        <v>1316</v>
      </c>
      <c r="L11" s="16"/>
      <c r="M11" s="21"/>
      <c r="N11" s="252"/>
      <c r="O11" s="252"/>
      <c r="P11" s="252"/>
      <c r="Q11" s="252"/>
      <c r="R11" s="252"/>
      <c r="S11" s="252"/>
      <c r="T11" s="252"/>
      <c r="U11" s="253">
        <f>CEILING(SUM(N11:T11),0.25)</f>
        <v>0</v>
      </c>
      <c r="V11" s="365" t="s">
        <v>1342</v>
      </c>
      <c r="W11" s="48"/>
      <c r="X11" s="48"/>
      <c r="Y11" s="252"/>
      <c r="Z11" s="252"/>
      <c r="AA11" s="252"/>
      <c r="AB11" s="252"/>
      <c r="AC11" s="252"/>
      <c r="AD11" s="252"/>
      <c r="AE11" s="252"/>
      <c r="AF11" s="253">
        <f>CEILING(SUM(Y11:AE11),0.25)</f>
        <v>0</v>
      </c>
    </row>
    <row r="12" spans="1:32" x14ac:dyDescent="0.2">
      <c r="A12" s="65" t="s">
        <v>152</v>
      </c>
      <c r="B12" s="59" t="s">
        <v>104</v>
      </c>
      <c r="C12" s="61"/>
      <c r="D12" s="61"/>
      <c r="E12" s="582">
        <f>+AA33</f>
        <v>0</v>
      </c>
      <c r="F12" s="58"/>
      <c r="G12" s="199">
        <f>+'Fee Summary'!G13</f>
        <v>0</v>
      </c>
      <c r="H12" s="66">
        <f t="shared" si="0"/>
        <v>0</v>
      </c>
      <c r="I12" s="61"/>
      <c r="J12" s="61"/>
      <c r="K12" s="11" t="s">
        <v>1317</v>
      </c>
      <c r="L12" s="48"/>
      <c r="M12" s="48"/>
      <c r="N12" s="252"/>
      <c r="O12" s="252"/>
      <c r="P12" s="252"/>
      <c r="Q12" s="252"/>
      <c r="R12" s="252"/>
      <c r="S12" s="252"/>
      <c r="T12" s="252"/>
      <c r="U12" s="253">
        <f>CEILING(SUM(N12:T12),0.25)</f>
        <v>0</v>
      </c>
      <c r="V12" s="365" t="s">
        <v>1343</v>
      </c>
      <c r="W12" s="55"/>
      <c r="X12" s="312"/>
      <c r="Y12" s="252"/>
      <c r="Z12" s="252"/>
      <c r="AA12" s="252"/>
      <c r="AB12" s="252"/>
      <c r="AC12" s="252"/>
      <c r="AD12" s="252"/>
      <c r="AE12" s="252"/>
      <c r="AF12" s="253">
        <f>CEILING(SUM(Y12:AE12),0.25)</f>
        <v>0</v>
      </c>
    </row>
    <row r="13" spans="1:32" x14ac:dyDescent="0.2">
      <c r="A13" s="58"/>
      <c r="B13" s="59" t="s">
        <v>356</v>
      </c>
      <c r="C13" s="63"/>
      <c r="D13" s="63"/>
      <c r="E13" s="582">
        <f>+AB33</f>
        <v>0</v>
      </c>
      <c r="F13" s="58"/>
      <c r="G13" s="199">
        <f>+'Fee Summary'!G14</f>
        <v>0</v>
      </c>
      <c r="H13" s="66">
        <f t="shared" si="0"/>
        <v>0</v>
      </c>
      <c r="I13" s="61"/>
      <c r="J13" s="61"/>
      <c r="K13" s="11"/>
      <c r="L13" s="48"/>
      <c r="M13" s="48"/>
      <c r="N13" s="594"/>
      <c r="O13" s="594"/>
      <c r="P13" s="594"/>
      <c r="Q13" s="594"/>
      <c r="R13" s="594"/>
      <c r="S13" s="594"/>
      <c r="T13" s="594"/>
      <c r="U13" s="595">
        <f>+SUM(U11:U12)</f>
        <v>0</v>
      </c>
      <c r="V13" s="365" t="s">
        <v>1344</v>
      </c>
      <c r="W13" s="162"/>
      <c r="X13" s="627"/>
      <c r="Y13" s="252"/>
      <c r="Z13" s="252"/>
      <c r="AA13" s="252"/>
      <c r="AB13" s="252"/>
      <c r="AC13" s="252"/>
      <c r="AD13" s="252"/>
      <c r="AE13" s="252"/>
      <c r="AF13" s="253">
        <f t="shared" ref="AF13:AF14" si="1">CEILING(SUM(Y13:AE13),0.25)</f>
        <v>0</v>
      </c>
    </row>
    <row r="14" spans="1:32" x14ac:dyDescent="0.2">
      <c r="B14" s="59" t="s">
        <v>365</v>
      </c>
      <c r="C14" s="63"/>
      <c r="D14" s="63"/>
      <c r="E14" s="582">
        <f>+AC33</f>
        <v>0</v>
      </c>
      <c r="F14" s="614"/>
      <c r="G14" s="199">
        <f>+'Fee Summary'!G16</f>
        <v>0</v>
      </c>
      <c r="H14" s="66">
        <f t="shared" si="0"/>
        <v>0</v>
      </c>
      <c r="I14" s="61"/>
      <c r="J14" s="61"/>
      <c r="K14" s="11" t="s">
        <v>1318</v>
      </c>
      <c r="L14" s="27"/>
      <c r="M14" s="27"/>
      <c r="N14" s="594"/>
      <c r="O14" s="594"/>
      <c r="P14" s="594"/>
      <c r="Q14" s="594"/>
      <c r="R14" s="594"/>
      <c r="S14" s="594"/>
      <c r="T14" s="594"/>
      <c r="U14" s="275"/>
      <c r="V14" s="365" t="s">
        <v>1345</v>
      </c>
      <c r="W14" s="162"/>
      <c r="X14" s="627"/>
      <c r="Y14" s="252"/>
      <c r="Z14" s="252"/>
      <c r="AA14" s="252"/>
      <c r="AB14" s="252"/>
      <c r="AC14" s="252"/>
      <c r="AD14" s="252"/>
      <c r="AE14" s="252"/>
      <c r="AF14" s="253">
        <f t="shared" si="1"/>
        <v>0</v>
      </c>
    </row>
    <row r="15" spans="1:32" x14ac:dyDescent="0.2">
      <c r="A15" s="65" t="s">
        <v>152</v>
      </c>
      <c r="B15" s="59" t="s">
        <v>360</v>
      </c>
      <c r="C15" s="61"/>
      <c r="D15" s="61"/>
      <c r="E15" s="582">
        <f>+AD33</f>
        <v>0</v>
      </c>
      <c r="F15" s="614"/>
      <c r="G15" s="199">
        <f>+'Fee Summary'!G17</f>
        <v>0</v>
      </c>
      <c r="H15" s="66">
        <f t="shared" si="0"/>
        <v>0</v>
      </c>
      <c r="I15" s="61"/>
      <c r="J15" s="61"/>
      <c r="K15" s="11" t="s">
        <v>1319</v>
      </c>
      <c r="L15" s="48"/>
      <c r="M15" s="48"/>
      <c r="N15" s="252"/>
      <c r="O15" s="252"/>
      <c r="P15" s="252"/>
      <c r="Q15" s="252"/>
      <c r="R15" s="252"/>
      <c r="S15" s="252"/>
      <c r="T15" s="252"/>
      <c r="U15" s="253">
        <f>CEILING(SUM(N15:T15),0.25)</f>
        <v>0</v>
      </c>
      <c r="V15" s="162"/>
      <c r="W15" s="162"/>
      <c r="X15" s="627"/>
      <c r="Y15" s="594"/>
      <c r="Z15" s="594"/>
      <c r="AA15" s="594"/>
      <c r="AB15" s="594"/>
      <c r="AC15" s="594"/>
      <c r="AD15" s="594"/>
      <c r="AE15" s="594"/>
      <c r="AF15" s="595">
        <f>+SUM(AF11:AF14)</f>
        <v>0</v>
      </c>
    </row>
    <row r="16" spans="1:32" x14ac:dyDescent="0.2">
      <c r="A16" s="65" t="s">
        <v>152</v>
      </c>
      <c r="B16" s="59" t="s">
        <v>134</v>
      </c>
      <c r="C16" s="61"/>
      <c r="D16" s="61"/>
      <c r="E16" s="584">
        <f>+AE33</f>
        <v>0</v>
      </c>
      <c r="F16" s="620"/>
      <c r="G16" s="200">
        <f>+'Fee Summary'!G18</f>
        <v>0</v>
      </c>
      <c r="H16" s="69">
        <f>CEILING(E16*G16,0.01)</f>
        <v>0</v>
      </c>
      <c r="I16" s="61"/>
      <c r="J16" s="61"/>
      <c r="K16" s="11" t="s">
        <v>1320</v>
      </c>
      <c r="L16" s="54"/>
      <c r="M16" s="54"/>
      <c r="N16" s="252"/>
      <c r="O16" s="252"/>
      <c r="P16" s="252"/>
      <c r="Q16" s="252"/>
      <c r="R16" s="252"/>
      <c r="S16" s="252"/>
      <c r="T16" s="252"/>
      <c r="U16" s="253">
        <f>CEILING(SUM(N16:T16),0.25)</f>
        <v>0</v>
      </c>
      <c r="V16" s="11" t="s">
        <v>1346</v>
      </c>
      <c r="W16" s="27"/>
      <c r="X16" s="27"/>
      <c r="Y16" s="594"/>
      <c r="Z16" s="594"/>
      <c r="AA16" s="594"/>
      <c r="AB16" s="594"/>
      <c r="AC16" s="594"/>
      <c r="AD16" s="594"/>
      <c r="AE16" s="594"/>
      <c r="AF16" s="275"/>
    </row>
    <row r="17" spans="1:32" x14ac:dyDescent="0.2">
      <c r="A17" s="48"/>
      <c r="B17" s="59" t="s">
        <v>245</v>
      </c>
      <c r="C17" s="61"/>
      <c r="D17" s="61"/>
      <c r="E17" s="585">
        <f>SUM(E10:E16)</f>
        <v>0</v>
      </c>
      <c r="F17" s="137"/>
      <c r="G17" s="92"/>
      <c r="H17" s="72">
        <f>SUM(H10:H16)</f>
        <v>0</v>
      </c>
      <c r="I17" s="61"/>
      <c r="J17" s="61"/>
      <c r="K17" s="11" t="s">
        <v>1321</v>
      </c>
      <c r="L17" s="54"/>
      <c r="M17" s="54"/>
      <c r="N17" s="252"/>
      <c r="O17" s="252"/>
      <c r="P17" s="252"/>
      <c r="Q17" s="252"/>
      <c r="R17" s="252"/>
      <c r="S17" s="252"/>
      <c r="T17" s="252"/>
      <c r="U17" s="253">
        <f>CEILING(SUM(N17:T17),0.25)</f>
        <v>0</v>
      </c>
      <c r="V17" s="365" t="s">
        <v>1347</v>
      </c>
      <c r="W17" s="48"/>
      <c r="X17" s="48"/>
      <c r="Y17" s="252"/>
      <c r="Z17" s="252"/>
      <c r="AA17" s="252"/>
      <c r="AB17" s="252"/>
      <c r="AC17" s="252"/>
      <c r="AD17" s="252"/>
      <c r="AE17" s="252"/>
      <c r="AF17" s="253">
        <f>CEILING(SUM(Y17:AE17),0.25)</f>
        <v>0</v>
      </c>
    </row>
    <row r="18" spans="1:32" x14ac:dyDescent="0.2">
      <c r="A18" s="48" t="s">
        <v>245</v>
      </c>
      <c r="B18" s="59" t="s">
        <v>245</v>
      </c>
      <c r="C18" s="55"/>
      <c r="D18" s="55"/>
      <c r="E18" s="137"/>
      <c r="F18" s="58"/>
      <c r="G18" s="58"/>
      <c r="H18" s="58"/>
      <c r="I18" s="61"/>
      <c r="J18" s="61"/>
      <c r="K18" s="11"/>
      <c r="L18" s="48"/>
      <c r="M18" s="48"/>
      <c r="N18" s="594"/>
      <c r="O18" s="594"/>
      <c r="P18" s="594"/>
      <c r="Q18" s="594"/>
      <c r="R18" s="594"/>
      <c r="S18" s="594"/>
      <c r="T18" s="594"/>
      <c r="U18" s="595">
        <f>+SUM(U15:U17)</f>
        <v>0</v>
      </c>
      <c r="V18" s="365" t="s">
        <v>1343</v>
      </c>
      <c r="W18" s="55"/>
      <c r="X18" s="312"/>
      <c r="Y18" s="252"/>
      <c r="Z18" s="252"/>
      <c r="AA18" s="252"/>
      <c r="AB18" s="252"/>
      <c r="AC18" s="252"/>
      <c r="AD18" s="252"/>
      <c r="AE18" s="252"/>
      <c r="AF18" s="253">
        <f>CEILING(SUM(Y18:AE18),0.25)</f>
        <v>0</v>
      </c>
    </row>
    <row r="19" spans="1:32" x14ac:dyDescent="0.2">
      <c r="A19" s="48"/>
      <c r="B19" s="48"/>
      <c r="C19" s="48"/>
      <c r="D19" s="48"/>
      <c r="E19" s="60" t="s">
        <v>210</v>
      </c>
      <c r="F19" s="58"/>
      <c r="G19" s="201">
        <f>+'Fee Summary'!Y25</f>
        <v>0</v>
      </c>
      <c r="H19" s="66">
        <f>CEILING(H17*G19,0.01)</f>
        <v>0</v>
      </c>
      <c r="I19" s="61"/>
      <c r="J19" s="61"/>
      <c r="K19" s="11" t="s">
        <v>1322</v>
      </c>
      <c r="L19" s="27"/>
      <c r="M19" s="27"/>
      <c r="N19" s="594"/>
      <c r="O19" s="594"/>
      <c r="P19" s="594"/>
      <c r="Q19" s="594"/>
      <c r="R19" s="594"/>
      <c r="S19" s="594"/>
      <c r="T19" s="594"/>
      <c r="U19" s="275"/>
      <c r="V19" s="365" t="s">
        <v>1344</v>
      </c>
      <c r="W19" s="162"/>
      <c r="X19" s="627"/>
      <c r="Y19" s="252"/>
      <c r="Z19" s="252"/>
      <c r="AA19" s="252"/>
      <c r="AB19" s="252"/>
      <c r="AC19" s="252"/>
      <c r="AD19" s="252"/>
      <c r="AE19" s="252"/>
      <c r="AF19" s="253">
        <f t="shared" ref="AF19:AF20" si="2">CEILING(SUM(Y19:AE19),0.25)</f>
        <v>0</v>
      </c>
    </row>
    <row r="20" spans="1:32" x14ac:dyDescent="0.2">
      <c r="A20" s="58"/>
      <c r="B20" s="58"/>
      <c r="C20" s="58"/>
      <c r="D20" s="58"/>
      <c r="E20" s="67" t="s">
        <v>195</v>
      </c>
      <c r="F20" s="68"/>
      <c r="G20" s="621"/>
      <c r="H20" s="69">
        <f>+H34</f>
        <v>0</v>
      </c>
      <c r="I20" s="61"/>
      <c r="J20" s="61"/>
      <c r="K20" s="11" t="s">
        <v>1323</v>
      </c>
      <c r="L20" s="48"/>
      <c r="M20" s="48"/>
      <c r="N20" s="252"/>
      <c r="O20" s="252"/>
      <c r="P20" s="252"/>
      <c r="Q20" s="252"/>
      <c r="R20" s="252"/>
      <c r="S20" s="252"/>
      <c r="T20" s="252"/>
      <c r="U20" s="253">
        <f>CEILING(SUM(N20:T20),0.25)</f>
        <v>0</v>
      </c>
      <c r="V20" s="365" t="s">
        <v>1345</v>
      </c>
      <c r="W20" s="162"/>
      <c r="X20" s="627"/>
      <c r="Y20" s="252"/>
      <c r="Z20" s="252"/>
      <c r="AA20" s="252"/>
      <c r="AB20" s="252"/>
      <c r="AC20" s="252"/>
      <c r="AD20" s="252"/>
      <c r="AE20" s="252"/>
      <c r="AF20" s="253">
        <f t="shared" si="2"/>
        <v>0</v>
      </c>
    </row>
    <row r="21" spans="1:32" x14ac:dyDescent="0.2">
      <c r="A21" s="58"/>
      <c r="B21" s="58"/>
      <c r="C21" s="58"/>
      <c r="D21" s="58"/>
      <c r="E21" s="835" t="s">
        <v>57</v>
      </c>
      <c r="F21" s="835"/>
      <c r="G21" s="835"/>
      <c r="H21" s="70">
        <f>SUM(H17:H20)</f>
        <v>0</v>
      </c>
      <c r="I21" s="61"/>
      <c r="J21" s="61"/>
      <c r="K21" s="11" t="s">
        <v>1324</v>
      </c>
      <c r="L21" s="54"/>
      <c r="M21" s="54"/>
      <c r="N21" s="252"/>
      <c r="O21" s="252"/>
      <c r="P21" s="252"/>
      <c r="Q21" s="252"/>
      <c r="R21" s="252"/>
      <c r="S21" s="252"/>
      <c r="T21" s="252"/>
      <c r="U21" s="253">
        <f>CEILING(SUM(N21:T21),0.25)</f>
        <v>0</v>
      </c>
      <c r="V21" s="162"/>
      <c r="W21" s="162"/>
      <c r="X21" s="627"/>
      <c r="Y21" s="594"/>
      <c r="Z21" s="594"/>
      <c r="AA21" s="594"/>
      <c r="AB21" s="594"/>
      <c r="AC21" s="594"/>
      <c r="AD21" s="594"/>
      <c r="AE21" s="594"/>
      <c r="AF21" s="595">
        <f>+SUM(AF17:AF20)</f>
        <v>0</v>
      </c>
    </row>
    <row r="22" spans="1:32" x14ac:dyDescent="0.2">
      <c r="A22" s="58"/>
      <c r="B22" s="58"/>
      <c r="C22" s="58"/>
      <c r="D22" s="58"/>
      <c r="E22" s="60" t="s">
        <v>245</v>
      </c>
      <c r="F22" s="58"/>
      <c r="G22" s="58"/>
      <c r="H22" s="60" t="s">
        <v>245</v>
      </c>
      <c r="I22" s="61"/>
      <c r="J22" s="61"/>
      <c r="K22" s="11" t="s">
        <v>1325</v>
      </c>
      <c r="L22" s="54"/>
      <c r="M22" s="54"/>
      <c r="N22" s="252"/>
      <c r="O22" s="252"/>
      <c r="P22" s="252"/>
      <c r="Q22" s="252"/>
      <c r="R22" s="252"/>
      <c r="S22" s="252"/>
      <c r="T22" s="252"/>
      <c r="U22" s="253">
        <f>CEILING(SUM(N22:T22),0.25)</f>
        <v>0</v>
      </c>
      <c r="V22" s="11" t="s">
        <v>1467</v>
      </c>
      <c r="Y22" s="594"/>
      <c r="Z22" s="594"/>
      <c r="AA22" s="594"/>
      <c r="AB22" s="594"/>
      <c r="AC22" s="594"/>
      <c r="AD22" s="594"/>
      <c r="AE22" s="594"/>
      <c r="AF22" s="275"/>
    </row>
    <row r="23" spans="1:32" ht="15.75" thickBot="1" x14ac:dyDescent="0.25">
      <c r="A23" s="58"/>
      <c r="B23" s="60" t="s">
        <v>245</v>
      </c>
      <c r="C23" s="60"/>
      <c r="D23" s="60"/>
      <c r="E23" s="60" t="s">
        <v>194</v>
      </c>
      <c r="F23" s="58"/>
      <c r="G23" s="202">
        <f>+'Fee Summary'!Z25</f>
        <v>0.13</v>
      </c>
      <c r="H23" s="71">
        <f>CEILING((H17+H20)*G23,0.01)</f>
        <v>0</v>
      </c>
      <c r="I23" s="61"/>
      <c r="J23" s="61"/>
      <c r="K23" s="11"/>
      <c r="L23" s="48"/>
      <c r="M23" s="48"/>
      <c r="N23" s="594"/>
      <c r="O23" s="594"/>
      <c r="P23" s="594"/>
      <c r="Q23" s="594"/>
      <c r="R23" s="594"/>
      <c r="S23" s="594"/>
      <c r="T23" s="594"/>
      <c r="U23" s="595">
        <f>+SUM(U20:U22)</f>
        <v>0</v>
      </c>
      <c r="V23" s="11" t="s">
        <v>1395</v>
      </c>
      <c r="W23" s="48"/>
      <c r="X23" s="48"/>
      <c r="Y23" s="252"/>
      <c r="Z23" s="252"/>
      <c r="AA23" s="252"/>
      <c r="AB23" s="252"/>
      <c r="AC23" s="252"/>
      <c r="AD23" s="252"/>
      <c r="AE23" s="252"/>
      <c r="AF23" s="253">
        <f>CEILING(SUM(Y23:AE23),0.25)</f>
        <v>0</v>
      </c>
    </row>
    <row r="24" spans="1:32" ht="15.75" thickTop="1" x14ac:dyDescent="0.2">
      <c r="A24" s="58"/>
      <c r="B24" s="58"/>
      <c r="C24" s="58"/>
      <c r="D24" s="58"/>
      <c r="E24" s="58"/>
      <c r="F24" s="58"/>
      <c r="G24" s="58"/>
      <c r="H24" s="72">
        <f>SUM(H21:H23)</f>
        <v>0</v>
      </c>
      <c r="I24" s="48"/>
      <c r="J24" s="61"/>
      <c r="K24" s="11" t="s">
        <v>1326</v>
      </c>
      <c r="L24" s="27"/>
      <c r="M24" s="27"/>
      <c r="N24" s="594"/>
      <c r="O24" s="594"/>
      <c r="P24" s="594"/>
      <c r="Q24" s="594"/>
      <c r="R24" s="594"/>
      <c r="S24" s="594"/>
      <c r="T24" s="594"/>
      <c r="U24" s="275"/>
      <c r="V24" s="11" t="s">
        <v>1396</v>
      </c>
      <c r="W24" s="48"/>
      <c r="X24" s="48"/>
      <c r="Y24" s="252"/>
      <c r="Z24" s="252"/>
      <c r="AA24" s="252"/>
      <c r="AB24" s="252"/>
      <c r="AC24" s="252"/>
      <c r="AD24" s="252"/>
      <c r="AE24" s="252"/>
      <c r="AF24" s="253">
        <f>CEILING(SUM(Y24:AE24),0.25)</f>
        <v>0</v>
      </c>
    </row>
    <row r="25" spans="1:32" x14ac:dyDescent="0.2">
      <c r="A25" s="58"/>
      <c r="B25" s="58"/>
      <c r="C25" s="58"/>
      <c r="D25" s="58"/>
      <c r="E25" s="67" t="s">
        <v>211</v>
      </c>
      <c r="F25" s="68"/>
      <c r="G25" s="203">
        <f>+'Fee Summary'!AA25</f>
        <v>0</v>
      </c>
      <c r="H25" s="69">
        <f>CEILING(H17*G25,0.01)</f>
        <v>0</v>
      </c>
      <c r="I25" s="61"/>
      <c r="J25" s="61"/>
      <c r="K25" s="11" t="s">
        <v>1327</v>
      </c>
      <c r="L25" s="48"/>
      <c r="M25" s="48"/>
      <c r="N25" s="252"/>
      <c r="O25" s="252"/>
      <c r="P25" s="252"/>
      <c r="Q25" s="252"/>
      <c r="R25" s="252"/>
      <c r="S25" s="252"/>
      <c r="T25" s="252"/>
      <c r="U25" s="253">
        <f>CEILING(SUM(N25:T25),0.25)</f>
        <v>0</v>
      </c>
      <c r="V25" s="11" t="s">
        <v>1397</v>
      </c>
      <c r="W25" s="48"/>
      <c r="X25" s="48"/>
      <c r="Y25" s="252"/>
      <c r="Z25" s="252"/>
      <c r="AA25" s="252"/>
      <c r="AB25" s="252"/>
      <c r="AC25" s="252"/>
      <c r="AD25" s="252"/>
      <c r="AE25" s="252"/>
      <c r="AF25" s="253">
        <f t="shared" ref="AF25" si="3">CEILING(SUM(Y25:AE25),0.25)</f>
        <v>0</v>
      </c>
    </row>
    <row r="26" spans="1:32" x14ac:dyDescent="0.2">
      <c r="A26" s="58"/>
      <c r="B26" s="58"/>
      <c r="C26" s="58"/>
      <c r="D26" s="58"/>
      <c r="E26" s="834" t="s">
        <v>500</v>
      </c>
      <c r="F26" s="834"/>
      <c r="G26" s="834"/>
      <c r="H26" s="73">
        <f>SUM(H24:H25)</f>
        <v>0</v>
      </c>
      <c r="I26" s="60"/>
      <c r="J26" s="61"/>
      <c r="K26" s="11" t="s">
        <v>1328</v>
      </c>
      <c r="L26" s="48"/>
      <c r="M26" s="48"/>
      <c r="N26" s="252"/>
      <c r="O26" s="252"/>
      <c r="P26" s="252"/>
      <c r="Q26" s="252"/>
      <c r="R26" s="252"/>
      <c r="S26" s="252"/>
      <c r="T26" s="252"/>
      <c r="U26" s="253">
        <f>CEILING(SUM(N26:T26),0.25)</f>
        <v>0</v>
      </c>
      <c r="V26" s="11"/>
      <c r="W26" s="48"/>
      <c r="X26" s="48"/>
      <c r="Y26" s="671"/>
      <c r="Z26" s="671"/>
      <c r="AA26" s="671"/>
      <c r="AB26" s="671"/>
      <c r="AC26" s="671"/>
      <c r="AD26" s="671"/>
      <c r="AE26" s="671"/>
      <c r="AF26" s="595">
        <f>+SUM(AF23:AF25)</f>
        <v>0</v>
      </c>
    </row>
    <row r="27" spans="1:32" x14ac:dyDescent="0.2">
      <c r="A27" s="58"/>
      <c r="B27" s="58"/>
      <c r="C27" s="58"/>
      <c r="D27" s="58"/>
      <c r="E27" s="48"/>
      <c r="F27" s="48"/>
      <c r="G27" s="48"/>
      <c r="H27" s="48"/>
      <c r="I27" s="48"/>
      <c r="J27" s="61"/>
      <c r="K27" s="11" t="s">
        <v>1329</v>
      </c>
      <c r="L27" s="47"/>
      <c r="M27" s="47"/>
      <c r="N27" s="252"/>
      <c r="O27" s="252"/>
      <c r="P27" s="252"/>
      <c r="Q27" s="252"/>
      <c r="R27" s="252"/>
      <c r="S27" s="252"/>
      <c r="T27" s="252"/>
      <c r="U27" s="253">
        <f>CEILING(SUM(N27:T27),0.25)</f>
        <v>0</v>
      </c>
      <c r="V27" s="11"/>
      <c r="W27" s="21"/>
      <c r="X27" s="21"/>
      <c r="Y27" s="274"/>
      <c r="Z27" s="274"/>
      <c r="AA27" s="274"/>
      <c r="AB27" s="274"/>
      <c r="AC27" s="274"/>
      <c r="AD27" s="274"/>
      <c r="AE27" s="274"/>
      <c r="AF27" s="716"/>
    </row>
    <row r="28" spans="1:32" x14ac:dyDescent="0.2">
      <c r="A28" s="58"/>
      <c r="B28" s="19" t="s">
        <v>537</v>
      </c>
      <c r="C28" s="48"/>
      <c r="D28" s="48"/>
      <c r="E28" s="48"/>
      <c r="F28" s="48"/>
      <c r="G28" s="48"/>
      <c r="H28" s="48"/>
      <c r="I28" s="48"/>
      <c r="J28" s="61"/>
      <c r="K28" s="11"/>
      <c r="L28" s="48"/>
      <c r="M28" s="48"/>
      <c r="N28" s="594"/>
      <c r="O28" s="594"/>
      <c r="P28" s="594"/>
      <c r="Q28" s="594"/>
      <c r="R28" s="594"/>
      <c r="S28" s="594"/>
      <c r="T28" s="594"/>
      <c r="U28" s="595">
        <f>+SUM(U25:U27)</f>
        <v>0</v>
      </c>
      <c r="V28" s="11" t="s">
        <v>1466</v>
      </c>
      <c r="W28" s="21"/>
      <c r="X28" s="21"/>
      <c r="Y28" s="252"/>
      <c r="Z28" s="252"/>
      <c r="AA28" s="252"/>
      <c r="AB28" s="252"/>
      <c r="AC28" s="252"/>
      <c r="AD28" s="252"/>
      <c r="AE28" s="252"/>
      <c r="AF28" s="253">
        <f>CEILING(SUM(Y28:AE28), 0.25)</f>
        <v>0</v>
      </c>
    </row>
    <row r="29" spans="1:32" x14ac:dyDescent="0.2">
      <c r="A29" s="60"/>
      <c r="B29" s="59" t="s">
        <v>192</v>
      </c>
      <c r="C29" s="59"/>
      <c r="D29" s="59"/>
      <c r="E29" s="41" t="s">
        <v>538</v>
      </c>
      <c r="F29" s="41"/>
      <c r="G29" s="41" t="s">
        <v>539</v>
      </c>
      <c r="H29" s="41" t="s">
        <v>540</v>
      </c>
      <c r="I29" s="48"/>
      <c r="J29" s="61"/>
      <c r="K29" s="11" t="s">
        <v>1330</v>
      </c>
      <c r="L29" s="27"/>
      <c r="M29" s="27"/>
      <c r="N29" s="594"/>
      <c r="O29" s="594"/>
      <c r="P29" s="594"/>
      <c r="Q29" s="594"/>
      <c r="R29" s="594"/>
      <c r="S29" s="594"/>
      <c r="T29" s="594"/>
      <c r="U29" s="275"/>
      <c r="V29" s="16"/>
      <c r="W29" s="21"/>
      <c r="X29" s="21"/>
      <c r="Y29" s="273"/>
      <c r="Z29" s="273"/>
      <c r="AA29" s="273"/>
      <c r="AB29" s="273"/>
      <c r="AC29" s="273"/>
      <c r="AD29" s="273"/>
      <c r="AE29" s="273"/>
      <c r="AF29" s="716"/>
    </row>
    <row r="30" spans="1:32" ht="15.75" thickBot="1" x14ac:dyDescent="0.25">
      <c r="A30" s="74"/>
      <c r="B30" s="59"/>
      <c r="C30" s="59"/>
      <c r="D30" s="59"/>
      <c r="E30" s="41"/>
      <c r="F30" s="41"/>
      <c r="G30" s="41"/>
      <c r="H30" s="41"/>
      <c r="I30" s="58"/>
      <c r="J30" s="58"/>
      <c r="K30" s="11" t="s">
        <v>1327</v>
      </c>
      <c r="L30" s="48"/>
      <c r="M30" s="48"/>
      <c r="N30" s="252"/>
      <c r="O30" s="252"/>
      <c r="P30" s="252"/>
      <c r="Q30" s="252"/>
      <c r="R30" s="252"/>
      <c r="S30" s="252"/>
      <c r="T30" s="252"/>
      <c r="U30" s="253">
        <f>CEILING(SUM(N30:T30),0.25)</f>
        <v>0</v>
      </c>
      <c r="X30" s="163"/>
      <c r="Y30" s="266"/>
      <c r="Z30" s="266"/>
      <c r="AA30" s="266"/>
      <c r="AB30" s="266"/>
      <c r="AC30" s="266"/>
      <c r="AD30" s="266"/>
      <c r="AE30" s="266"/>
      <c r="AF30" s="265"/>
    </row>
    <row r="31" spans="1:32" ht="15" customHeight="1" thickTop="1" x14ac:dyDescent="0.2">
      <c r="A31" s="60"/>
      <c r="B31" s="59" t="s">
        <v>104</v>
      </c>
      <c r="C31" s="61"/>
      <c r="D31" s="61"/>
      <c r="E31" s="600">
        <v>0</v>
      </c>
      <c r="F31" s="322">
        <f>+IF(E12=0, ,E31/E12)</f>
        <v>0</v>
      </c>
      <c r="G31" s="198">
        <f>+'Fee Summary'!$P$11</f>
        <v>0</v>
      </c>
      <c r="H31" s="62">
        <f>+E31*G31</f>
        <v>0</v>
      </c>
      <c r="I31" s="58"/>
      <c r="J31" s="58"/>
      <c r="K31" s="11" t="s">
        <v>1331</v>
      </c>
      <c r="L31" s="55"/>
      <c r="M31" s="48"/>
      <c r="N31" s="274"/>
      <c r="O31" s="274"/>
      <c r="P31" s="274"/>
      <c r="Q31" s="274"/>
      <c r="R31" s="274"/>
      <c r="S31" s="274"/>
      <c r="T31" s="274"/>
      <c r="U31" s="273"/>
      <c r="X31" s="54" t="s">
        <v>57</v>
      </c>
      <c r="Y31" s="469">
        <f>SUM(Y11:Y28)</f>
        <v>0</v>
      </c>
      <c r="Z31" s="469">
        <f t="shared" ref="Z31:AE31" si="4">SUM(Z11:Z28)</f>
        <v>0</v>
      </c>
      <c r="AA31" s="469">
        <f t="shared" si="4"/>
        <v>0</v>
      </c>
      <c r="AB31" s="469">
        <f t="shared" si="4"/>
        <v>0</v>
      </c>
      <c r="AC31" s="469">
        <f t="shared" si="4"/>
        <v>0</v>
      </c>
      <c r="AD31" s="469">
        <f t="shared" si="4"/>
        <v>0</v>
      </c>
      <c r="AE31" s="469">
        <f t="shared" si="4"/>
        <v>0</v>
      </c>
      <c r="AF31" s="469">
        <f>SUM(Y31:AE31)</f>
        <v>0</v>
      </c>
    </row>
    <row r="32" spans="1:32" x14ac:dyDescent="0.2">
      <c r="A32" s="60"/>
      <c r="B32" s="59" t="s">
        <v>360</v>
      </c>
      <c r="C32" s="47"/>
      <c r="D32" s="54"/>
      <c r="E32" s="600">
        <v>0</v>
      </c>
      <c r="F32" s="322">
        <f>+IF(E15=0, ,E32/E15)</f>
        <v>0</v>
      </c>
      <c r="G32" s="198">
        <f>+'Fee Summary'!$P$12</f>
        <v>0</v>
      </c>
      <c r="H32" s="62">
        <f>+E32*G32</f>
        <v>0</v>
      </c>
      <c r="I32" s="58"/>
      <c r="J32" s="58"/>
      <c r="K32" s="11" t="s">
        <v>1332</v>
      </c>
      <c r="L32" s="55"/>
      <c r="M32" s="312"/>
      <c r="N32" s="252"/>
      <c r="O32" s="252"/>
      <c r="P32" s="252"/>
      <c r="Q32" s="252"/>
      <c r="R32" s="252"/>
      <c r="S32" s="252"/>
      <c r="T32" s="252"/>
      <c r="U32" s="253">
        <f>CEILING(SUM(N32:T32),0.25)</f>
        <v>0</v>
      </c>
      <c r="X32" s="48"/>
      <c r="Y32" s="267"/>
      <c r="Z32" s="267"/>
      <c r="AA32" s="267"/>
      <c r="AB32" s="267"/>
      <c r="AC32" s="267"/>
      <c r="AD32" s="267"/>
      <c r="AE32" s="267"/>
      <c r="AF32" s="268"/>
    </row>
    <row r="33" spans="1:32" x14ac:dyDescent="0.2">
      <c r="A33" s="58"/>
      <c r="B33" s="59" t="s">
        <v>134</v>
      </c>
      <c r="C33" s="61"/>
      <c r="D33" s="54"/>
      <c r="E33" s="600">
        <v>0</v>
      </c>
      <c r="F33" s="322">
        <f>+IF(E16=0, ,E33/E16)</f>
        <v>0</v>
      </c>
      <c r="G33" s="198">
        <f>+'Fee Summary'!$P$13</f>
        <v>0</v>
      </c>
      <c r="H33" s="62">
        <f>+E33*G33</f>
        <v>0</v>
      </c>
      <c r="I33" s="58"/>
      <c r="J33" s="58"/>
      <c r="K33" s="628"/>
      <c r="L33" s="628"/>
      <c r="M33" s="312"/>
      <c r="N33" s="594"/>
      <c r="O33" s="594"/>
      <c r="P33" s="594"/>
      <c r="Q33" s="594"/>
      <c r="R33" s="594"/>
      <c r="S33" s="594"/>
      <c r="T33" s="594"/>
      <c r="U33" s="595">
        <f>+SUM(U30:U32)</f>
        <v>0</v>
      </c>
      <c r="X33" s="54" t="s">
        <v>46</v>
      </c>
      <c r="Y33" s="591">
        <f t="shared" ref="Y33:AE33" si="5">Y31+N45</f>
        <v>0</v>
      </c>
      <c r="Z33" s="591">
        <f t="shared" si="5"/>
        <v>0</v>
      </c>
      <c r="AA33" s="591">
        <f t="shared" si="5"/>
        <v>0</v>
      </c>
      <c r="AB33" s="591">
        <f t="shared" si="5"/>
        <v>0</v>
      </c>
      <c r="AC33" s="591">
        <f t="shared" si="5"/>
        <v>0</v>
      </c>
      <c r="AD33" s="591">
        <f t="shared" si="5"/>
        <v>0</v>
      </c>
      <c r="AE33" s="591">
        <f t="shared" si="5"/>
        <v>0</v>
      </c>
      <c r="AF33" s="281">
        <f>SUM(Y33:AE33)</f>
        <v>0</v>
      </c>
    </row>
    <row r="34" spans="1:32" x14ac:dyDescent="0.2">
      <c r="A34" s="74"/>
      <c r="B34" s="55"/>
      <c r="C34" s="48"/>
      <c r="D34" s="61" t="s">
        <v>46</v>
      </c>
      <c r="E34" s="601">
        <f>+SUM(E31:E33)</f>
        <v>0</v>
      </c>
      <c r="F34" s="323"/>
      <c r="G34" s="323"/>
      <c r="H34" s="167">
        <f>+SUM(H31:H33)</f>
        <v>0</v>
      </c>
      <c r="I34" s="58"/>
      <c r="J34" s="58"/>
      <c r="K34" s="11" t="s">
        <v>1333</v>
      </c>
      <c r="L34" s="48"/>
      <c r="M34" s="27"/>
      <c r="N34" s="594"/>
      <c r="O34" s="594"/>
      <c r="P34" s="594"/>
      <c r="Q34" s="594"/>
      <c r="R34" s="594"/>
      <c r="S34" s="594"/>
      <c r="T34" s="594"/>
      <c r="U34" s="275"/>
      <c r="X34" s="48"/>
      <c r="Y34" s="702">
        <f t="shared" ref="Y34:AE34" si="6">IF($AF$33=0,0,Y33/$AF$33)</f>
        <v>0</v>
      </c>
      <c r="Z34" s="702">
        <f t="shared" si="6"/>
        <v>0</v>
      </c>
      <c r="AA34" s="702">
        <f t="shared" si="6"/>
        <v>0</v>
      </c>
      <c r="AB34" s="702">
        <f t="shared" si="6"/>
        <v>0</v>
      </c>
      <c r="AC34" s="702">
        <f t="shared" si="6"/>
        <v>0</v>
      </c>
      <c r="AD34" s="702">
        <f t="shared" si="6"/>
        <v>0</v>
      </c>
      <c r="AE34" s="702">
        <f t="shared" si="6"/>
        <v>0</v>
      </c>
      <c r="AF34" s="719">
        <f>SUM(Y34:AE34)</f>
        <v>0</v>
      </c>
    </row>
    <row r="35" spans="1:32" x14ac:dyDescent="0.2">
      <c r="A35" s="58"/>
      <c r="B35" s="58"/>
      <c r="C35" s="58"/>
      <c r="D35" s="58"/>
      <c r="E35" s="58"/>
      <c r="F35" s="58"/>
      <c r="G35" s="58"/>
      <c r="H35" s="58"/>
      <c r="I35" s="58"/>
      <c r="J35" s="58"/>
      <c r="K35" s="11" t="s">
        <v>1334</v>
      </c>
      <c r="L35" s="48"/>
      <c r="M35" s="48"/>
      <c r="N35" s="252"/>
      <c r="O35" s="252"/>
      <c r="P35" s="252"/>
      <c r="Q35" s="252"/>
      <c r="R35" s="252"/>
      <c r="S35" s="252"/>
      <c r="T35" s="252"/>
      <c r="U35" s="253">
        <f>CEILING(SUM(N35:T35),0.25)</f>
        <v>0</v>
      </c>
    </row>
    <row r="36" spans="1:32" x14ac:dyDescent="0.2">
      <c r="A36" s="75"/>
      <c r="B36" s="60"/>
      <c r="C36" s="48"/>
      <c r="D36" s="48"/>
      <c r="E36" s="58"/>
      <c r="F36" s="58"/>
      <c r="G36" s="58"/>
      <c r="H36" s="58"/>
      <c r="I36" s="58"/>
      <c r="J36" s="58"/>
      <c r="K36" s="11" t="s">
        <v>1335</v>
      </c>
      <c r="L36" s="55"/>
      <c r="M36" s="48"/>
      <c r="N36" s="252"/>
      <c r="O36" s="252"/>
      <c r="P36" s="252"/>
      <c r="Q36" s="252"/>
      <c r="R36" s="252"/>
      <c r="S36" s="252"/>
      <c r="T36" s="252"/>
      <c r="U36" s="253">
        <f>CEILING(SUM(N36:T36),0.25)</f>
        <v>0</v>
      </c>
    </row>
    <row r="37" spans="1:32" x14ac:dyDescent="0.2">
      <c r="A37" s="48"/>
      <c r="B37" s="60"/>
      <c r="C37" s="48"/>
      <c r="D37" s="48"/>
      <c r="E37" s="58"/>
      <c r="F37" s="58"/>
      <c r="G37" s="58"/>
      <c r="H37" s="58"/>
      <c r="I37" s="58"/>
      <c r="J37" s="58"/>
      <c r="K37" s="11" t="s">
        <v>1336</v>
      </c>
      <c r="L37" s="55"/>
      <c r="M37" s="48"/>
      <c r="N37" s="274"/>
      <c r="O37" s="274"/>
      <c r="P37" s="274"/>
      <c r="Q37" s="274"/>
      <c r="R37" s="274"/>
      <c r="S37" s="274"/>
      <c r="T37" s="274"/>
      <c r="U37" s="273"/>
    </row>
    <row r="38" spans="1:32" x14ac:dyDescent="0.2">
      <c r="A38" s="48"/>
      <c r="B38" s="60"/>
      <c r="C38" s="48"/>
      <c r="D38" s="48"/>
      <c r="E38" s="140"/>
      <c r="F38" s="48"/>
      <c r="G38" s="48"/>
      <c r="H38" s="48"/>
      <c r="I38" s="58"/>
      <c r="J38" s="58"/>
      <c r="K38" s="11" t="s">
        <v>1337</v>
      </c>
      <c r="L38" s="48"/>
      <c r="M38" s="312"/>
      <c r="N38" s="252"/>
      <c r="O38" s="252"/>
      <c r="P38" s="252"/>
      <c r="Q38" s="252"/>
      <c r="R38" s="252"/>
      <c r="S38" s="252"/>
      <c r="T38" s="252"/>
      <c r="U38" s="253">
        <f>CEILING(SUM(N38:T38),0.25)</f>
        <v>0</v>
      </c>
    </row>
    <row r="39" spans="1:32" x14ac:dyDescent="0.2">
      <c r="A39" s="48"/>
      <c r="B39" s="48"/>
      <c r="C39" s="48"/>
      <c r="D39" s="48"/>
      <c r="E39" s="48"/>
      <c r="F39" s="48"/>
      <c r="G39" s="48"/>
      <c r="H39" s="48"/>
      <c r="I39" s="48"/>
      <c r="J39" s="48"/>
      <c r="K39" s="11"/>
      <c r="L39" s="27"/>
      <c r="M39" s="312"/>
      <c r="N39" s="594"/>
      <c r="O39" s="594"/>
      <c r="P39" s="594"/>
      <c r="Q39" s="594"/>
      <c r="R39" s="594"/>
      <c r="S39" s="594"/>
      <c r="T39" s="594"/>
      <c r="U39" s="595">
        <f>+SUM(U35:U38)</f>
        <v>0</v>
      </c>
    </row>
    <row r="40" spans="1:32" x14ac:dyDescent="0.2">
      <c r="A40" s="48"/>
      <c r="B40" s="48"/>
      <c r="C40" s="48"/>
      <c r="D40" s="48"/>
      <c r="E40" s="48"/>
      <c r="F40" s="48"/>
      <c r="G40" s="48"/>
      <c r="H40" s="48"/>
      <c r="I40" s="48"/>
      <c r="J40" s="48"/>
      <c r="K40" s="11" t="s">
        <v>1338</v>
      </c>
      <c r="L40" s="55"/>
      <c r="M40" s="27"/>
      <c r="N40" s="594"/>
      <c r="O40" s="594"/>
      <c r="P40" s="594"/>
      <c r="Q40" s="594"/>
      <c r="R40" s="594"/>
      <c r="S40" s="594"/>
      <c r="T40" s="594"/>
      <c r="U40" s="275"/>
    </row>
    <row r="41" spans="1:32" x14ac:dyDescent="0.2">
      <c r="A41" s="48"/>
      <c r="B41" s="48"/>
      <c r="C41" s="48"/>
      <c r="D41" s="48"/>
      <c r="E41" s="48"/>
      <c r="F41" s="48"/>
      <c r="G41" s="48"/>
      <c r="H41" s="48"/>
      <c r="I41" s="48"/>
      <c r="J41" s="48"/>
      <c r="K41" s="11" t="s">
        <v>1339</v>
      </c>
      <c r="L41" s="162"/>
      <c r="M41" s="48"/>
      <c r="N41" s="252"/>
      <c r="O41" s="252"/>
      <c r="P41" s="252"/>
      <c r="Q41" s="252"/>
      <c r="R41" s="252"/>
      <c r="S41" s="252"/>
      <c r="T41" s="252"/>
      <c r="U41" s="253">
        <f>CEILING(SUM(N41:T41),0.25)</f>
        <v>0</v>
      </c>
    </row>
    <row r="42" spans="1:32" x14ac:dyDescent="0.2">
      <c r="A42" s="48"/>
      <c r="B42" s="48"/>
      <c r="C42" s="48"/>
      <c r="D42" s="48"/>
      <c r="E42" s="48"/>
      <c r="F42" s="48"/>
      <c r="G42" s="48"/>
      <c r="H42" s="48"/>
      <c r="I42" s="48"/>
      <c r="J42" s="48"/>
      <c r="K42" s="11" t="s">
        <v>1340</v>
      </c>
      <c r="M42" s="312"/>
      <c r="N42" s="252"/>
      <c r="O42" s="252"/>
      <c r="P42" s="252"/>
      <c r="Q42" s="252"/>
      <c r="R42" s="252"/>
      <c r="S42" s="252"/>
      <c r="T42" s="252"/>
      <c r="U42" s="253">
        <f>CEILING(SUM(N42:T42),0.25)</f>
        <v>0</v>
      </c>
      <c r="V42" s="47"/>
    </row>
    <row r="43" spans="1:32" x14ac:dyDescent="0.2">
      <c r="A43" s="48"/>
      <c r="B43" s="48"/>
      <c r="C43" s="48"/>
      <c r="D43" s="48"/>
      <c r="E43" s="48"/>
      <c r="F43" s="48"/>
      <c r="G43" s="48"/>
      <c r="H43" s="48"/>
      <c r="I43" s="48"/>
      <c r="J43" s="48"/>
      <c r="M43" s="627"/>
      <c r="N43" s="594"/>
      <c r="O43" s="594"/>
      <c r="P43" s="594"/>
      <c r="Q43" s="594"/>
      <c r="R43" s="594"/>
      <c r="S43" s="594"/>
      <c r="T43" s="594"/>
      <c r="U43" s="595">
        <f>+SUM(U41:U42)</f>
        <v>0</v>
      </c>
      <c r="V43" s="47"/>
    </row>
    <row r="44" spans="1:32" ht="15.75" thickBot="1" x14ac:dyDescent="0.25">
      <c r="A44" s="48"/>
      <c r="B44" s="48"/>
      <c r="C44" s="48"/>
      <c r="D44" s="48"/>
      <c r="E44" s="48"/>
      <c r="F44" s="48"/>
      <c r="G44" s="48"/>
      <c r="H44" s="48"/>
      <c r="I44" s="48"/>
      <c r="J44" s="48"/>
      <c r="N44" s="629"/>
      <c r="O44" s="629"/>
      <c r="P44" s="629"/>
      <c r="Q44" s="629"/>
      <c r="R44" s="629"/>
      <c r="S44" s="629"/>
      <c r="T44" s="629"/>
      <c r="U44" s="629"/>
      <c r="V44" s="47"/>
    </row>
    <row r="45" spans="1:32" ht="15.75" thickTop="1" x14ac:dyDescent="0.2">
      <c r="A45" s="48"/>
      <c r="B45" s="48"/>
      <c r="C45" s="48"/>
      <c r="D45" s="48"/>
      <c r="E45" s="48"/>
      <c r="F45" s="48"/>
      <c r="G45" s="48"/>
      <c r="H45" s="48"/>
      <c r="I45" s="48"/>
      <c r="J45" s="48"/>
      <c r="M45" s="54" t="s">
        <v>57</v>
      </c>
      <c r="N45" s="596">
        <f t="shared" ref="N45:T45" si="7">SUM(N11:N43)</f>
        <v>0</v>
      </c>
      <c r="O45" s="596">
        <f t="shared" si="7"/>
        <v>0</v>
      </c>
      <c r="P45" s="596">
        <f t="shared" si="7"/>
        <v>0</v>
      </c>
      <c r="Q45" s="596">
        <f t="shared" si="7"/>
        <v>0</v>
      </c>
      <c r="R45" s="596">
        <f t="shared" si="7"/>
        <v>0</v>
      </c>
      <c r="S45" s="596">
        <f t="shared" si="7"/>
        <v>0</v>
      </c>
      <c r="T45" s="596">
        <f t="shared" si="7"/>
        <v>0</v>
      </c>
      <c r="U45" s="596">
        <f>SUM(N45:T45)</f>
        <v>0</v>
      </c>
      <c r="V45" s="47"/>
    </row>
    <row r="46" spans="1:32" x14ac:dyDescent="0.2">
      <c r="A46" s="48"/>
      <c r="B46" s="48"/>
      <c r="C46" s="48"/>
      <c r="D46" s="48"/>
      <c r="E46" s="48"/>
      <c r="F46" s="48"/>
      <c r="G46" s="48"/>
      <c r="H46" s="48"/>
      <c r="I46" s="48"/>
      <c r="J46" s="48"/>
      <c r="V46" s="47"/>
    </row>
    <row r="47" spans="1:32" x14ac:dyDescent="0.2">
      <c r="A47" s="48"/>
      <c r="B47" s="48"/>
      <c r="C47" s="48"/>
      <c r="D47" s="48"/>
      <c r="I47" s="48"/>
      <c r="J47" s="48"/>
      <c r="V47" s="47"/>
    </row>
    <row r="48" spans="1:32" x14ac:dyDescent="0.2">
      <c r="V48" s="16"/>
      <c r="W48" s="16"/>
      <c r="X48" s="16"/>
      <c r="Y48" s="16"/>
      <c r="Z48" s="16"/>
      <c r="AA48" s="16"/>
      <c r="AB48" s="16"/>
      <c r="AC48" s="16"/>
      <c r="AD48" s="16"/>
      <c r="AE48" s="16"/>
      <c r="AF48" s="16"/>
    </row>
    <row r="49" spans="11:32" x14ac:dyDescent="0.2">
      <c r="K49" s="48"/>
      <c r="L49" s="48"/>
      <c r="V49" s="16"/>
      <c r="W49" s="16"/>
      <c r="X49" s="16"/>
      <c r="Y49" s="16"/>
      <c r="Z49" s="16"/>
      <c r="AA49" s="16"/>
      <c r="AB49" s="16"/>
      <c r="AC49" s="16"/>
      <c r="AD49" s="16"/>
      <c r="AE49" s="16"/>
      <c r="AF49" s="16"/>
    </row>
    <row r="50" spans="11:32" x14ac:dyDescent="0.2">
      <c r="V50" s="16"/>
      <c r="W50" s="16"/>
      <c r="X50" s="16"/>
      <c r="Y50" s="16"/>
      <c r="Z50" s="16"/>
      <c r="AA50" s="16"/>
      <c r="AB50" s="16"/>
      <c r="AC50" s="16"/>
      <c r="AD50" s="16"/>
      <c r="AE50" s="16"/>
      <c r="AF50" s="16"/>
    </row>
    <row r="51" spans="11:32" x14ac:dyDescent="0.2">
      <c r="V51" s="16"/>
      <c r="W51" s="16"/>
      <c r="X51" s="16"/>
      <c r="Y51" s="16"/>
      <c r="Z51" s="16"/>
      <c r="AA51" s="16"/>
      <c r="AB51" s="16"/>
      <c r="AC51" s="16"/>
      <c r="AD51" s="16"/>
      <c r="AE51" s="16"/>
      <c r="AF51" s="16"/>
    </row>
    <row r="52" spans="11:32" x14ac:dyDescent="0.2">
      <c r="V52" s="16"/>
      <c r="W52" s="16"/>
      <c r="X52" s="16"/>
      <c r="Y52" s="16"/>
      <c r="Z52" s="16"/>
      <c r="AA52" s="16"/>
      <c r="AB52" s="16"/>
      <c r="AC52" s="16"/>
      <c r="AD52" s="16"/>
      <c r="AE52" s="16"/>
      <c r="AF52" s="16"/>
    </row>
    <row r="53" spans="11:32" x14ac:dyDescent="0.2">
      <c r="V53" s="16"/>
      <c r="W53" s="16"/>
      <c r="X53" s="16"/>
      <c r="Y53" s="16"/>
      <c r="Z53" s="16"/>
      <c r="AA53" s="16"/>
      <c r="AB53" s="16"/>
      <c r="AC53" s="16"/>
      <c r="AD53" s="16"/>
      <c r="AE53" s="16"/>
      <c r="AF53" s="16"/>
    </row>
    <row r="54" spans="11:32" x14ac:dyDescent="0.2">
      <c r="V54" s="16"/>
      <c r="W54" s="16"/>
      <c r="X54" s="16"/>
      <c r="Y54" s="16"/>
      <c r="Z54" s="16"/>
      <c r="AA54" s="16"/>
      <c r="AB54" s="16"/>
      <c r="AC54" s="16"/>
      <c r="AD54" s="16"/>
      <c r="AE54" s="16"/>
      <c r="AF54" s="16"/>
    </row>
    <row r="55" spans="11:32" x14ac:dyDescent="0.2">
      <c r="V55" s="16"/>
      <c r="W55" s="16"/>
      <c r="X55" s="16"/>
      <c r="Y55" s="16"/>
      <c r="Z55" s="16"/>
      <c r="AA55" s="16"/>
      <c r="AB55" s="16"/>
      <c r="AC55" s="16"/>
      <c r="AD55" s="16"/>
      <c r="AE55" s="16"/>
      <c r="AF55" s="16"/>
    </row>
    <row r="56" spans="11:32" x14ac:dyDescent="0.2">
      <c r="V56" s="16"/>
      <c r="W56" s="16"/>
      <c r="X56" s="16"/>
      <c r="Y56" s="16"/>
      <c r="Z56" s="16"/>
      <c r="AA56" s="16"/>
      <c r="AB56" s="16"/>
      <c r="AC56" s="16"/>
      <c r="AD56" s="16"/>
      <c r="AE56" s="16"/>
      <c r="AF56" s="16"/>
    </row>
    <row r="57" spans="11:32" x14ac:dyDescent="0.2">
      <c r="V57" s="16"/>
      <c r="W57" s="16"/>
      <c r="X57" s="16"/>
      <c r="Y57" s="16"/>
      <c r="Z57" s="16"/>
      <c r="AA57" s="16"/>
      <c r="AB57" s="16"/>
      <c r="AC57" s="16"/>
      <c r="AD57" s="16"/>
      <c r="AE57" s="16"/>
      <c r="AF57" s="16"/>
    </row>
    <row r="58" spans="11:32" x14ac:dyDescent="0.2">
      <c r="V58" s="16"/>
      <c r="W58" s="16"/>
      <c r="X58" s="16"/>
      <c r="Y58" s="16"/>
      <c r="Z58" s="16"/>
      <c r="AA58" s="16"/>
      <c r="AB58" s="16"/>
      <c r="AC58" s="16"/>
      <c r="AD58" s="16"/>
      <c r="AE58" s="16"/>
      <c r="AF58" s="16"/>
    </row>
  </sheetData>
  <sheetProtection algorithmName="SHA-512" hashValue="5KZvgNMzwILxVFpjy+GHqvpFa2yjawQubclwDXry/A4sqnfjPqE/1p6SDWGm1YyIcK2mpr3aeFjhQtRz54q6/A==" saltValue="x8PTLuD64kaag6vcFn7MPA==" spinCount="100000" sheet="1" objects="1" scenarios="1"/>
  <mergeCells count="2">
    <mergeCell ref="E21:G21"/>
    <mergeCell ref="E26:G26"/>
  </mergeCells>
  <conditionalFormatting sqref="W26:AE26 W23:X25 W29:AE29 W27:X29">
    <cfRule type="colorScale" priority="1">
      <colorScale>
        <cfvo type="min"/>
        <cfvo type="percentile" val="50"/>
        <cfvo type="max"/>
        <color rgb="FFF8696B"/>
        <color rgb="FFFCFCFF"/>
        <color rgb="FF63BE7B"/>
      </colorScale>
    </cfRule>
  </conditionalFormatting>
  <conditionalFormatting sqref="W49:AF58">
    <cfRule type="colorScale" priority="2">
      <colorScale>
        <cfvo type="min"/>
        <cfvo type="percentile" val="50"/>
        <cfvo type="max"/>
        <color rgb="FFF8696B"/>
        <color rgb="FFFCFCFF"/>
        <color rgb="FF63BE7B"/>
      </colorScale>
    </cfRule>
  </conditionalFormatting>
  <printOptions horizontalCentered="1"/>
  <pageMargins left="0.35" right="0.15" top="0.5" bottom="0.5" header="0.3" footer="0.25"/>
  <pageSetup scale="97" orientation="portrait" r:id="rId1"/>
  <headerFooter alignWithMargins="0">
    <oddFooter>&amp;L&amp;"Times New Roman,Regular"&amp;8Date of Estimate: &amp;D&amp;C&amp;"Times New Roman,Regular"&amp;8File Name: &amp;F</oddFooter>
  </headerFooter>
  <colBreaks count="2" manualBreakCount="2">
    <brk id="10" max="43" man="1"/>
    <brk id="2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2179E-F905-42C8-8BB6-309ED122F7F4}">
  <sheetPr codeName="Sheet18">
    <tabColor rgb="FFFFFF00"/>
  </sheetPr>
  <dimension ref="A1:CB62"/>
  <sheetViews>
    <sheetView topLeftCell="BD12" zoomScaleNormal="100" zoomScaleSheetLayoutView="75" workbookViewId="0">
      <selection activeCell="B101" sqref="B101"/>
    </sheetView>
  </sheetViews>
  <sheetFormatPr defaultColWidth="9.140625" defaultRowHeight="15" x14ac:dyDescent="0.2"/>
  <cols>
    <col min="1" max="7" width="9.140625" style="619"/>
    <col min="8" max="8" width="19" style="619" bestFit="1" customWidth="1"/>
    <col min="9" max="10" width="9.140625" style="619" customWidth="1"/>
    <col min="11" max="14" width="13.7109375" style="619" customWidth="1"/>
    <col min="15" max="24" width="9.140625" style="619" customWidth="1"/>
    <col min="25" max="28" width="13.7109375" style="619" customWidth="1"/>
    <col min="29" max="38" width="9.140625" style="619" customWidth="1"/>
    <col min="39" max="42" width="13.7109375" style="619" customWidth="1"/>
    <col min="43" max="52" width="9.140625" style="619" customWidth="1"/>
    <col min="53" max="56" width="13.7109375" style="619" customWidth="1"/>
    <col min="57" max="66" width="9.140625" style="619" customWidth="1"/>
    <col min="67" max="70" width="13.7109375" style="619" customWidth="1"/>
    <col min="71" max="16384" width="9.140625" style="619"/>
  </cols>
  <sheetData>
    <row r="1" spans="1:80" x14ac:dyDescent="0.2">
      <c r="A1" s="48"/>
      <c r="B1" s="48"/>
      <c r="C1" s="48"/>
      <c r="D1" s="48"/>
      <c r="E1" s="48"/>
      <c r="F1" s="40" t="s">
        <v>377</v>
      </c>
      <c r="G1" s="48"/>
      <c r="H1" s="48"/>
      <c r="I1" s="48"/>
      <c r="J1" s="48"/>
      <c r="K1" s="47"/>
      <c r="L1" s="47"/>
      <c r="M1" s="47"/>
      <c r="N1" s="47"/>
      <c r="O1" s="47"/>
      <c r="Q1" s="40" t="s">
        <v>377</v>
      </c>
      <c r="R1" s="47"/>
      <c r="S1" s="47"/>
      <c r="T1" s="47"/>
      <c r="U1" s="47"/>
      <c r="V1" s="47"/>
      <c r="W1" s="47"/>
      <c r="X1" s="47"/>
      <c r="Y1" s="47"/>
      <c r="Z1" s="47"/>
      <c r="AA1" s="47"/>
      <c r="AB1" s="47"/>
      <c r="AC1" s="47"/>
      <c r="AE1" s="40" t="s">
        <v>377</v>
      </c>
      <c r="AF1" s="47"/>
      <c r="AG1" s="47"/>
      <c r="AH1" s="47"/>
      <c r="AI1" s="47"/>
      <c r="AJ1" s="47"/>
      <c r="AK1" s="47"/>
      <c r="AL1" s="47"/>
      <c r="AM1" s="47"/>
      <c r="AN1" s="47"/>
      <c r="AO1" s="47"/>
      <c r="AP1" s="47"/>
      <c r="AQ1" s="47"/>
      <c r="AS1" s="40" t="s">
        <v>377</v>
      </c>
      <c r="AT1" s="47"/>
      <c r="AU1" s="47"/>
      <c r="AV1" s="47"/>
      <c r="AW1" s="47"/>
      <c r="AX1" s="47"/>
      <c r="AY1" s="47"/>
      <c r="AZ1" s="47"/>
      <c r="BA1" s="47"/>
      <c r="BB1" s="47"/>
      <c r="BC1" s="47"/>
      <c r="BD1" s="47"/>
      <c r="BE1" s="47"/>
      <c r="BG1" s="40" t="s">
        <v>377</v>
      </c>
      <c r="BH1" s="47"/>
      <c r="BI1" s="47"/>
      <c r="BJ1" s="47"/>
      <c r="BK1" s="47"/>
      <c r="BL1" s="47"/>
      <c r="BM1" s="47"/>
      <c r="BN1" s="47"/>
      <c r="BO1" s="47"/>
      <c r="BP1" s="47"/>
      <c r="BQ1" s="47"/>
      <c r="BR1" s="47"/>
      <c r="BS1" s="47"/>
      <c r="BU1" s="40" t="s">
        <v>377</v>
      </c>
      <c r="BV1" s="47"/>
      <c r="BW1" s="47"/>
      <c r="BX1" s="47"/>
      <c r="BY1" s="47"/>
      <c r="BZ1" s="47"/>
      <c r="CA1" s="47"/>
      <c r="CB1" s="47"/>
    </row>
    <row r="2" spans="1:80" x14ac:dyDescent="0.2">
      <c r="A2" s="48"/>
      <c r="B2" s="48"/>
      <c r="C2" s="48"/>
      <c r="D2" s="48"/>
      <c r="E2" s="48"/>
      <c r="F2" s="33" t="s">
        <v>200</v>
      </c>
      <c r="G2" s="48"/>
      <c r="H2" s="48"/>
      <c r="I2" s="48"/>
      <c r="J2" s="48"/>
      <c r="K2" s="47"/>
      <c r="L2" s="47"/>
      <c r="M2" s="47"/>
      <c r="N2" s="47"/>
      <c r="O2" s="49"/>
      <c r="Q2" s="50" t="s">
        <v>196</v>
      </c>
      <c r="R2" s="47"/>
      <c r="S2" s="47"/>
      <c r="T2" s="47"/>
      <c r="U2" s="47"/>
      <c r="V2" s="47"/>
      <c r="W2" s="47"/>
      <c r="X2" s="47"/>
      <c r="Y2" s="47"/>
      <c r="Z2" s="47"/>
      <c r="AA2" s="47"/>
      <c r="AB2" s="47"/>
      <c r="AC2" s="49"/>
      <c r="AE2" s="50" t="s">
        <v>196</v>
      </c>
      <c r="AF2" s="47"/>
      <c r="AG2" s="47"/>
      <c r="AH2" s="47"/>
      <c r="AI2" s="47"/>
      <c r="AJ2" s="47"/>
      <c r="AK2" s="47"/>
      <c r="AL2" s="47"/>
      <c r="AM2" s="47"/>
      <c r="AN2" s="47"/>
      <c r="AO2" s="47"/>
      <c r="AP2" s="47"/>
      <c r="AQ2" s="49"/>
      <c r="AS2" s="50" t="s">
        <v>196</v>
      </c>
      <c r="AT2" s="47"/>
      <c r="AU2" s="47"/>
      <c r="AV2" s="47"/>
      <c r="AW2" s="47"/>
      <c r="AX2" s="47"/>
      <c r="AY2" s="47"/>
      <c r="AZ2" s="47"/>
      <c r="BA2" s="47"/>
      <c r="BB2" s="47"/>
      <c r="BC2" s="47"/>
      <c r="BD2" s="47"/>
      <c r="BE2" s="49"/>
      <c r="BG2" s="50" t="s">
        <v>196</v>
      </c>
      <c r="BH2" s="47"/>
      <c r="BI2" s="47"/>
      <c r="BJ2" s="47"/>
      <c r="BK2" s="47"/>
      <c r="BL2" s="47"/>
      <c r="BM2" s="47"/>
      <c r="BN2" s="47"/>
      <c r="BO2" s="47"/>
      <c r="BP2" s="47"/>
      <c r="BQ2" s="47"/>
      <c r="BR2" s="47"/>
      <c r="BS2" s="49"/>
      <c r="BU2" s="50" t="s">
        <v>196</v>
      </c>
      <c r="BV2" s="47"/>
      <c r="BW2" s="47"/>
      <c r="BX2" s="47"/>
      <c r="BY2" s="47"/>
      <c r="BZ2" s="47"/>
      <c r="CA2" s="47"/>
      <c r="CB2" s="47"/>
    </row>
    <row r="3" spans="1:80" x14ac:dyDescent="0.2">
      <c r="A3" s="48"/>
      <c r="B3" s="48"/>
      <c r="C3" s="48"/>
      <c r="D3" s="48"/>
      <c r="E3" s="48"/>
      <c r="F3" s="78">
        <f>+'Cover Sht'!A15</f>
        <v>0</v>
      </c>
      <c r="G3" s="48"/>
      <c r="H3" s="48"/>
      <c r="I3" s="48"/>
      <c r="J3" s="48"/>
      <c r="K3" s="47"/>
      <c r="L3" s="47"/>
      <c r="M3" s="47"/>
      <c r="N3" s="47"/>
      <c r="O3" s="47"/>
      <c r="Q3" s="78">
        <f>+'Cover Sht'!$A$15</f>
        <v>0</v>
      </c>
      <c r="R3" s="47"/>
      <c r="S3" s="47"/>
      <c r="T3" s="47"/>
      <c r="U3" s="47"/>
      <c r="V3" s="47"/>
      <c r="W3" s="47"/>
      <c r="X3" s="47"/>
      <c r="Y3" s="47"/>
      <c r="Z3" s="47"/>
      <c r="AA3" s="47"/>
      <c r="AB3" s="47"/>
      <c r="AC3" s="47"/>
      <c r="AE3" s="78">
        <f>+'Cover Sht'!$A$15</f>
        <v>0</v>
      </c>
      <c r="AF3" s="47"/>
      <c r="AG3" s="47"/>
      <c r="AH3" s="47"/>
      <c r="AI3" s="47"/>
      <c r="AJ3" s="47"/>
      <c r="AK3" s="47"/>
      <c r="AL3" s="47"/>
      <c r="AM3" s="47"/>
      <c r="AN3" s="47"/>
      <c r="AO3" s="47"/>
      <c r="AP3" s="47"/>
      <c r="AQ3" s="47"/>
      <c r="AS3" s="78">
        <f>+'Cover Sht'!$A$15</f>
        <v>0</v>
      </c>
      <c r="AT3" s="47"/>
      <c r="AU3" s="47"/>
      <c r="AV3" s="47"/>
      <c r="AW3" s="47"/>
      <c r="AX3" s="47"/>
      <c r="AY3" s="47"/>
      <c r="AZ3" s="47"/>
      <c r="BA3" s="47"/>
      <c r="BB3" s="47"/>
      <c r="BC3" s="47"/>
      <c r="BD3" s="47"/>
      <c r="BE3" s="47"/>
      <c r="BG3" s="78">
        <f>+'Cover Sht'!$A$15</f>
        <v>0</v>
      </c>
      <c r="BH3" s="47"/>
      <c r="BI3" s="47"/>
      <c r="BJ3" s="47"/>
      <c r="BK3" s="47"/>
      <c r="BL3" s="47"/>
      <c r="BM3" s="47"/>
      <c r="BN3" s="47"/>
      <c r="BO3" s="47"/>
      <c r="BP3" s="47"/>
      <c r="BQ3" s="47"/>
      <c r="BR3" s="47"/>
      <c r="BS3" s="47"/>
      <c r="BU3" s="78">
        <f>+'Cover Sht'!$A$15</f>
        <v>0</v>
      </c>
      <c r="BV3" s="47"/>
      <c r="BW3" s="47"/>
      <c r="BX3" s="47"/>
      <c r="BY3" s="47"/>
      <c r="BZ3" s="47"/>
      <c r="CA3" s="47"/>
      <c r="CB3" s="47"/>
    </row>
    <row r="4" spans="1:80" x14ac:dyDescent="0.2">
      <c r="A4" s="48"/>
      <c r="B4" s="48"/>
      <c r="C4" s="48"/>
      <c r="D4" s="48"/>
      <c r="E4" s="48"/>
      <c r="F4" s="48"/>
      <c r="G4" s="48"/>
      <c r="H4" s="48"/>
      <c r="I4" s="48"/>
      <c r="J4" s="17"/>
      <c r="K4" s="47"/>
      <c r="L4" s="51" t="s">
        <v>246</v>
      </c>
      <c r="M4" s="91">
        <f>+'Cover Sht'!$E$18</f>
        <v>0</v>
      </c>
      <c r="N4" s="48"/>
      <c r="O4" s="49"/>
      <c r="P4" s="47"/>
      <c r="Q4" s="47"/>
      <c r="T4" s="51" t="s">
        <v>247</v>
      </c>
      <c r="U4" s="91">
        <f>+'Cover Sht'!$D$22</f>
        <v>0</v>
      </c>
      <c r="W4" s="47"/>
      <c r="X4" s="47"/>
      <c r="Y4" s="47"/>
      <c r="Z4" s="51" t="s">
        <v>246</v>
      </c>
      <c r="AA4" s="91">
        <f>+'Cover Sht'!$E$18</f>
        <v>0</v>
      </c>
      <c r="AB4" s="48"/>
      <c r="AC4" s="49"/>
      <c r="AD4" s="47"/>
      <c r="AE4" s="47"/>
      <c r="AH4" s="51" t="s">
        <v>247</v>
      </c>
      <c r="AI4" s="91">
        <f>+'Cover Sht'!$D$22</f>
        <v>0</v>
      </c>
      <c r="AK4" s="47"/>
      <c r="AL4" s="47"/>
      <c r="AM4" s="47"/>
      <c r="AN4" s="51" t="s">
        <v>246</v>
      </c>
      <c r="AO4" s="91">
        <f>+'Cover Sht'!$E$18</f>
        <v>0</v>
      </c>
      <c r="AP4" s="48"/>
      <c r="AQ4" s="49"/>
      <c r="AR4" s="47"/>
      <c r="AS4" s="47"/>
      <c r="AV4" s="51" t="s">
        <v>247</v>
      </c>
      <c r="AW4" s="91">
        <f>+'Cover Sht'!$D$22</f>
        <v>0</v>
      </c>
      <c r="AY4" s="47"/>
      <c r="AZ4" s="47"/>
      <c r="BA4" s="47"/>
      <c r="BB4" s="51" t="s">
        <v>246</v>
      </c>
      <c r="BC4" s="91">
        <f>+'Cover Sht'!$E$18</f>
        <v>0</v>
      </c>
      <c r="BD4" s="48"/>
      <c r="BE4" s="49"/>
      <c r="BF4" s="47"/>
      <c r="BG4" s="47"/>
      <c r="BJ4" s="51" t="s">
        <v>247</v>
      </c>
      <c r="BK4" s="91">
        <f>+'Cover Sht'!$D$22</f>
        <v>0</v>
      </c>
      <c r="BM4" s="47"/>
      <c r="BN4" s="47"/>
      <c r="BO4" s="47"/>
      <c r="BP4" s="51" t="s">
        <v>246</v>
      </c>
      <c r="BQ4" s="91">
        <f>+'Cover Sht'!$E$18</f>
        <v>0</v>
      </c>
      <c r="BR4" s="48"/>
      <c r="BS4" s="49"/>
      <c r="BT4" s="47"/>
      <c r="BU4" s="47"/>
      <c r="BX4" s="51" t="s">
        <v>247</v>
      </c>
      <c r="BY4" s="91">
        <f>+'Cover Sht'!$D$22</f>
        <v>0</v>
      </c>
      <c r="CA4" s="47"/>
      <c r="CB4" s="47"/>
    </row>
    <row r="5" spans="1:80" x14ac:dyDescent="0.2">
      <c r="A5" s="48"/>
      <c r="B5" s="81" t="s">
        <v>246</v>
      </c>
      <c r="C5" s="91">
        <f>+'Cover Sht'!E18</f>
        <v>0</v>
      </c>
      <c r="D5" s="49"/>
      <c r="E5" s="47"/>
      <c r="F5" s="47"/>
      <c r="G5" s="81" t="s">
        <v>247</v>
      </c>
      <c r="H5" s="91">
        <f>+'Cover Sht'!D22</f>
        <v>0</v>
      </c>
      <c r="J5" s="17"/>
      <c r="K5" s="47"/>
      <c r="L5" s="51" t="s">
        <v>248</v>
      </c>
      <c r="M5" s="208">
        <f>IF('Cover Sht'!$A$10="POST  DESIGN  SERVICES",'Cover Sht'!$E$21,'Cover Sht'!$E$19)</f>
        <v>0</v>
      </c>
      <c r="N5" s="48"/>
      <c r="O5" s="49"/>
      <c r="P5" s="47"/>
      <c r="Q5" s="47"/>
      <c r="T5" s="51" t="s">
        <v>249</v>
      </c>
      <c r="U5" s="91">
        <f>+'Cover Sht'!$A$28</f>
        <v>0</v>
      </c>
      <c r="W5" s="47"/>
      <c r="X5" s="47"/>
      <c r="Y5" s="47"/>
      <c r="Z5" s="51" t="s">
        <v>248</v>
      </c>
      <c r="AA5" s="208">
        <f>IF('Cover Sht'!$A$10="POST  DESIGN  SERVICES",'Cover Sht'!$E$21,'Cover Sht'!$E$19)</f>
        <v>0</v>
      </c>
      <c r="AB5" s="48"/>
      <c r="AC5" s="49"/>
      <c r="AD5" s="47"/>
      <c r="AE5" s="47"/>
      <c r="AH5" s="51" t="s">
        <v>249</v>
      </c>
      <c r="AI5" s="91">
        <f>+'Cover Sht'!$A$28</f>
        <v>0</v>
      </c>
      <c r="AK5" s="47"/>
      <c r="AL5" s="47"/>
      <c r="AM5" s="47"/>
      <c r="AN5" s="51" t="s">
        <v>248</v>
      </c>
      <c r="AO5" s="208">
        <f>IF('Cover Sht'!$A$10="POST  DESIGN  SERVICES",'Cover Sht'!$E$21,'Cover Sht'!$E$19)</f>
        <v>0</v>
      </c>
      <c r="AP5" s="48"/>
      <c r="AQ5" s="49"/>
      <c r="AR5" s="47"/>
      <c r="AS5" s="47"/>
      <c r="AV5" s="51" t="s">
        <v>249</v>
      </c>
      <c r="AW5" s="91">
        <f>+'Cover Sht'!$A$28</f>
        <v>0</v>
      </c>
      <c r="AY5" s="47"/>
      <c r="AZ5" s="47"/>
      <c r="BA5" s="47"/>
      <c r="BB5" s="51" t="s">
        <v>248</v>
      </c>
      <c r="BC5" s="208">
        <f>IF('Cover Sht'!$A$10="POST  DESIGN  SERVICES",'Cover Sht'!$E$21,'Cover Sht'!$E$19)</f>
        <v>0</v>
      </c>
      <c r="BD5" s="48"/>
      <c r="BE5" s="49"/>
      <c r="BF5" s="47"/>
      <c r="BG5" s="47"/>
      <c r="BJ5" s="51" t="s">
        <v>249</v>
      </c>
      <c r="BK5" s="91">
        <f>+'Cover Sht'!$A$28</f>
        <v>0</v>
      </c>
      <c r="BM5" s="47"/>
      <c r="BN5" s="47"/>
      <c r="BO5" s="47"/>
      <c r="BP5" s="51" t="s">
        <v>248</v>
      </c>
      <c r="BQ5" s="208">
        <f>IF('Cover Sht'!$A$10="POST  DESIGN  SERVICES",'Cover Sht'!$E$21,'Cover Sht'!$E$19)</f>
        <v>0</v>
      </c>
      <c r="BR5" s="48"/>
      <c r="BS5" s="49"/>
      <c r="BT5" s="47"/>
      <c r="BU5" s="47"/>
      <c r="BX5" s="51" t="s">
        <v>249</v>
      </c>
      <c r="BY5" s="91">
        <f>+'Cover Sht'!$A$28</f>
        <v>0</v>
      </c>
      <c r="CA5" s="47"/>
      <c r="CB5" s="47"/>
    </row>
    <row r="6" spans="1:80" x14ac:dyDescent="0.2">
      <c r="A6" s="48"/>
      <c r="B6" s="81" t="s">
        <v>248</v>
      </c>
      <c r="C6" s="208">
        <f>IF('Cover Sht'!$A$10="POST  DESIGN  SERVICES",'Cover Sht'!$E$21,'Cover Sht'!$E$19)</f>
        <v>0</v>
      </c>
      <c r="D6" s="49"/>
      <c r="E6" s="47"/>
      <c r="F6" s="47"/>
      <c r="G6" s="81" t="s">
        <v>249</v>
      </c>
      <c r="H6" s="91">
        <f>+'Cover Sht'!A28</f>
        <v>0</v>
      </c>
      <c r="J6" s="61"/>
      <c r="K6" s="47"/>
      <c r="L6" s="47"/>
      <c r="M6" s="47"/>
      <c r="N6" s="47"/>
      <c r="O6" s="47"/>
      <c r="P6" s="47"/>
      <c r="Q6" s="54"/>
      <c r="R6" s="47"/>
      <c r="S6" s="47"/>
      <c r="T6" s="47"/>
      <c r="U6" s="47"/>
      <c r="V6" s="47"/>
      <c r="W6" s="47"/>
      <c r="X6" s="47"/>
      <c r="Y6" s="47"/>
      <c r="Z6" s="47"/>
      <c r="AA6" s="47"/>
      <c r="AB6" s="47"/>
      <c r="AC6" s="47"/>
      <c r="AD6" s="47"/>
      <c r="AE6" s="54"/>
      <c r="AF6" s="47"/>
      <c r="AG6" s="47"/>
      <c r="AH6" s="47"/>
      <c r="AI6" s="47"/>
      <c r="AJ6" s="47"/>
      <c r="AK6" s="47"/>
      <c r="AM6" s="47"/>
      <c r="AN6" s="47"/>
      <c r="AO6" s="47"/>
      <c r="AP6" s="47"/>
      <c r="AQ6" s="47"/>
      <c r="AR6" s="47"/>
      <c r="AS6" s="54"/>
      <c r="AT6" s="47"/>
      <c r="AU6" s="47"/>
      <c r="AV6" s="47"/>
      <c r="AW6" s="47"/>
      <c r="AX6" s="47"/>
      <c r="AY6" s="47"/>
      <c r="BA6" s="47"/>
      <c r="BB6" s="47"/>
      <c r="BC6" s="47"/>
      <c r="BD6" s="47"/>
      <c r="BE6" s="47"/>
      <c r="BF6" s="47"/>
      <c r="BG6" s="54"/>
      <c r="BH6" s="47"/>
      <c r="BI6" s="47"/>
      <c r="BJ6" s="47"/>
      <c r="BK6" s="47"/>
      <c r="BL6" s="47"/>
      <c r="BM6" s="47"/>
      <c r="BO6" s="47"/>
      <c r="BP6" s="47"/>
      <c r="BQ6" s="47"/>
      <c r="BR6" s="47"/>
      <c r="BS6" s="47"/>
      <c r="BT6" s="47"/>
      <c r="BU6" s="54"/>
      <c r="BV6" s="47"/>
      <c r="BW6" s="47"/>
      <c r="BX6" s="47"/>
      <c r="BY6" s="47"/>
      <c r="BZ6" s="47"/>
      <c r="CA6" s="47"/>
    </row>
    <row r="7" spans="1:80" x14ac:dyDescent="0.2">
      <c r="A7" s="48"/>
      <c r="B7" s="61"/>
      <c r="C7" s="61"/>
      <c r="D7" s="61"/>
      <c r="E7" s="61"/>
      <c r="F7" s="61"/>
      <c r="G7" s="47"/>
      <c r="H7" s="61"/>
      <c r="I7" s="61"/>
      <c r="J7" s="61"/>
      <c r="K7" s="47"/>
      <c r="L7" s="47"/>
      <c r="M7" s="47"/>
      <c r="O7" s="42" t="s">
        <v>478</v>
      </c>
      <c r="P7" s="42" t="s">
        <v>45</v>
      </c>
      <c r="Q7" s="38" t="s">
        <v>50</v>
      </c>
      <c r="R7" s="38" t="s">
        <v>877</v>
      </c>
      <c r="S7" s="38" t="s">
        <v>478</v>
      </c>
      <c r="T7" s="38" t="s">
        <v>875</v>
      </c>
      <c r="U7" s="38" t="s">
        <v>875</v>
      </c>
      <c r="V7" s="38" t="s">
        <v>875</v>
      </c>
      <c r="W7" s="38" t="s">
        <v>134</v>
      </c>
      <c r="X7" s="38" t="s">
        <v>46</v>
      </c>
      <c r="Y7" s="47"/>
      <c r="Z7" s="47"/>
      <c r="AA7" s="47"/>
      <c r="AC7" s="42" t="s">
        <v>478</v>
      </c>
      <c r="AD7" s="42" t="s">
        <v>45</v>
      </c>
      <c r="AE7" s="38" t="s">
        <v>50</v>
      </c>
      <c r="AF7" s="38" t="s">
        <v>877</v>
      </c>
      <c r="AG7" s="38" t="s">
        <v>478</v>
      </c>
      <c r="AH7" s="38" t="s">
        <v>875</v>
      </c>
      <c r="AI7" s="38" t="s">
        <v>875</v>
      </c>
      <c r="AJ7" s="38" t="s">
        <v>875</v>
      </c>
      <c r="AK7" s="38" t="s">
        <v>134</v>
      </c>
      <c r="AL7" s="38" t="s">
        <v>46</v>
      </c>
      <c r="AM7" s="47"/>
      <c r="AN7" s="47"/>
      <c r="AO7" s="47"/>
      <c r="AQ7" s="42" t="s">
        <v>478</v>
      </c>
      <c r="AR7" s="42" t="s">
        <v>45</v>
      </c>
      <c r="AS7" s="38" t="s">
        <v>50</v>
      </c>
      <c r="AT7" s="38" t="s">
        <v>877</v>
      </c>
      <c r="AU7" s="38" t="s">
        <v>478</v>
      </c>
      <c r="AV7" s="38" t="s">
        <v>875</v>
      </c>
      <c r="AW7" s="38" t="s">
        <v>875</v>
      </c>
      <c r="AX7" s="38" t="s">
        <v>875</v>
      </c>
      <c r="AY7" s="38" t="s">
        <v>134</v>
      </c>
      <c r="AZ7" s="38" t="s">
        <v>46</v>
      </c>
      <c r="BA7" s="47"/>
      <c r="BB7" s="47"/>
      <c r="BC7" s="47"/>
      <c r="BE7" s="42" t="s">
        <v>478</v>
      </c>
      <c r="BF7" s="42" t="s">
        <v>45</v>
      </c>
      <c r="BG7" s="38" t="s">
        <v>50</v>
      </c>
      <c r="BH7" s="38" t="s">
        <v>877</v>
      </c>
      <c r="BI7" s="38" t="s">
        <v>478</v>
      </c>
      <c r="BJ7" s="38" t="s">
        <v>875</v>
      </c>
      <c r="BK7" s="38" t="s">
        <v>875</v>
      </c>
      <c r="BL7" s="38" t="s">
        <v>875</v>
      </c>
      <c r="BM7" s="38" t="s">
        <v>134</v>
      </c>
      <c r="BN7" s="38" t="s">
        <v>46</v>
      </c>
      <c r="BO7" s="47"/>
      <c r="BP7" s="47"/>
      <c r="BQ7" s="47"/>
      <c r="BS7" s="42" t="s">
        <v>478</v>
      </c>
      <c r="BT7" s="42" t="s">
        <v>45</v>
      </c>
      <c r="BU7" s="38" t="s">
        <v>50</v>
      </c>
      <c r="BV7" s="38" t="s">
        <v>877</v>
      </c>
      <c r="BW7" s="38" t="s">
        <v>478</v>
      </c>
      <c r="BX7" s="38" t="s">
        <v>875</v>
      </c>
      <c r="BY7" s="38" t="s">
        <v>875</v>
      </c>
      <c r="BZ7" s="38" t="s">
        <v>875</v>
      </c>
      <c r="CA7" s="38" t="s">
        <v>134</v>
      </c>
      <c r="CB7" s="38" t="s">
        <v>46</v>
      </c>
    </row>
    <row r="8" spans="1:80" x14ac:dyDescent="0.2">
      <c r="A8" s="58"/>
      <c r="B8" s="59" t="s">
        <v>192</v>
      </c>
      <c r="C8" s="59"/>
      <c r="D8" s="59"/>
      <c r="E8" s="41" t="s">
        <v>238</v>
      </c>
      <c r="F8" s="41"/>
      <c r="G8" s="41" t="s">
        <v>239</v>
      </c>
      <c r="H8" s="41" t="s">
        <v>166</v>
      </c>
      <c r="I8" s="60"/>
      <c r="J8" s="61"/>
      <c r="L8" s="54"/>
      <c r="M8" s="54"/>
      <c r="O8" s="39" t="s">
        <v>45</v>
      </c>
      <c r="P8" s="44" t="s">
        <v>49</v>
      </c>
      <c r="Q8" s="39" t="s">
        <v>876</v>
      </c>
      <c r="R8" s="39" t="s">
        <v>878</v>
      </c>
      <c r="S8" s="39" t="s">
        <v>875</v>
      </c>
      <c r="T8" s="39" t="s">
        <v>490</v>
      </c>
      <c r="U8" s="39" t="s">
        <v>491</v>
      </c>
      <c r="V8" s="39" t="s">
        <v>86</v>
      </c>
      <c r="W8" s="39"/>
      <c r="X8" s="39" t="s">
        <v>51</v>
      </c>
      <c r="Z8" s="54"/>
      <c r="AA8" s="54"/>
      <c r="AC8" s="39" t="s">
        <v>45</v>
      </c>
      <c r="AD8" s="44" t="s">
        <v>49</v>
      </c>
      <c r="AE8" s="39" t="s">
        <v>876</v>
      </c>
      <c r="AF8" s="39" t="s">
        <v>878</v>
      </c>
      <c r="AG8" s="39" t="s">
        <v>875</v>
      </c>
      <c r="AH8" s="39" t="s">
        <v>490</v>
      </c>
      <c r="AI8" s="39" t="s">
        <v>491</v>
      </c>
      <c r="AJ8" s="39" t="s">
        <v>86</v>
      </c>
      <c r="AK8" s="39"/>
      <c r="AL8" s="39" t="s">
        <v>51</v>
      </c>
      <c r="AN8" s="54"/>
      <c r="AO8" s="54"/>
      <c r="AQ8" s="39" t="s">
        <v>45</v>
      </c>
      <c r="AR8" s="44" t="s">
        <v>49</v>
      </c>
      <c r="AS8" s="39" t="s">
        <v>876</v>
      </c>
      <c r="AT8" s="39" t="s">
        <v>878</v>
      </c>
      <c r="AU8" s="39" t="s">
        <v>875</v>
      </c>
      <c r="AV8" s="39" t="s">
        <v>490</v>
      </c>
      <c r="AW8" s="39" t="s">
        <v>491</v>
      </c>
      <c r="AX8" s="39" t="s">
        <v>86</v>
      </c>
      <c r="AY8" s="39"/>
      <c r="AZ8" s="39" t="s">
        <v>51</v>
      </c>
      <c r="BB8" s="54"/>
      <c r="BC8" s="54"/>
      <c r="BE8" s="39" t="s">
        <v>45</v>
      </c>
      <c r="BF8" s="44" t="s">
        <v>49</v>
      </c>
      <c r="BG8" s="39" t="s">
        <v>876</v>
      </c>
      <c r="BH8" s="39" t="s">
        <v>878</v>
      </c>
      <c r="BI8" s="39" t="s">
        <v>875</v>
      </c>
      <c r="BJ8" s="39" t="s">
        <v>490</v>
      </c>
      <c r="BK8" s="39" t="s">
        <v>491</v>
      </c>
      <c r="BL8" s="39" t="s">
        <v>86</v>
      </c>
      <c r="BM8" s="39"/>
      <c r="BN8" s="39" t="s">
        <v>51</v>
      </c>
      <c r="BP8" s="54"/>
      <c r="BQ8" s="54"/>
      <c r="BS8" s="39" t="s">
        <v>45</v>
      </c>
      <c r="BT8" s="44" t="s">
        <v>49</v>
      </c>
      <c r="BU8" s="39" t="s">
        <v>876</v>
      </c>
      <c r="BV8" s="39" t="s">
        <v>878</v>
      </c>
      <c r="BW8" s="39" t="s">
        <v>875</v>
      </c>
      <c r="BX8" s="39" t="s">
        <v>490</v>
      </c>
      <c r="BY8" s="39" t="s">
        <v>491</v>
      </c>
      <c r="BZ8" s="39" t="s">
        <v>86</v>
      </c>
      <c r="CA8" s="39"/>
      <c r="CB8" s="39" t="s">
        <v>51</v>
      </c>
    </row>
    <row r="9" spans="1:80" x14ac:dyDescent="0.2">
      <c r="A9" s="48"/>
      <c r="B9" s="48"/>
      <c r="C9" s="48"/>
      <c r="D9" s="48"/>
      <c r="E9" s="48"/>
      <c r="F9" s="48"/>
      <c r="G9" s="48"/>
      <c r="H9" s="48"/>
      <c r="I9" s="61"/>
      <c r="J9" s="61"/>
      <c r="L9" s="54"/>
      <c r="M9" s="54"/>
      <c r="O9" s="44" t="s">
        <v>49</v>
      </c>
      <c r="P9" s="44"/>
      <c r="Q9" s="39"/>
      <c r="R9" s="39" t="s">
        <v>280</v>
      </c>
      <c r="S9" s="39" t="s">
        <v>490</v>
      </c>
      <c r="T9" s="39"/>
      <c r="U9" s="39"/>
      <c r="V9" s="39" t="s">
        <v>821</v>
      </c>
      <c r="W9" s="39"/>
      <c r="X9" s="39"/>
      <c r="Z9" s="54"/>
      <c r="AA9" s="54"/>
      <c r="AC9" s="44" t="s">
        <v>49</v>
      </c>
      <c r="AD9" s="44"/>
      <c r="AE9" s="39"/>
      <c r="AF9" s="39" t="s">
        <v>280</v>
      </c>
      <c r="AG9" s="39" t="s">
        <v>490</v>
      </c>
      <c r="AH9" s="39"/>
      <c r="AI9" s="39"/>
      <c r="AJ9" s="39" t="s">
        <v>821</v>
      </c>
      <c r="AK9" s="39"/>
      <c r="AL9" s="45"/>
      <c r="AN9" s="54"/>
      <c r="AO9" s="54"/>
      <c r="AQ9" s="44" t="s">
        <v>49</v>
      </c>
      <c r="AR9" s="44"/>
      <c r="AS9" s="39"/>
      <c r="AT9" s="39" t="s">
        <v>280</v>
      </c>
      <c r="AU9" s="39" t="s">
        <v>490</v>
      </c>
      <c r="AV9" s="39"/>
      <c r="AW9" s="39"/>
      <c r="AX9" s="39" t="s">
        <v>821</v>
      </c>
      <c r="AY9" s="39"/>
      <c r="AZ9" s="45"/>
      <c r="BB9" s="54"/>
      <c r="BC9" s="54"/>
      <c r="BE9" s="44" t="s">
        <v>49</v>
      </c>
      <c r="BF9" s="44"/>
      <c r="BG9" s="39"/>
      <c r="BH9" s="39" t="s">
        <v>280</v>
      </c>
      <c r="BI9" s="39" t="s">
        <v>490</v>
      </c>
      <c r="BJ9" s="39"/>
      <c r="BK9" s="39"/>
      <c r="BL9" s="39" t="s">
        <v>821</v>
      </c>
      <c r="BM9" s="39"/>
      <c r="BN9" s="45"/>
      <c r="BP9" s="54"/>
      <c r="BQ9" s="54"/>
      <c r="BS9" s="44" t="s">
        <v>49</v>
      </c>
      <c r="BT9" s="44"/>
      <c r="BU9" s="39"/>
      <c r="BV9" s="39" t="s">
        <v>280</v>
      </c>
      <c r="BW9" s="39" t="s">
        <v>490</v>
      </c>
      <c r="BX9" s="39"/>
      <c r="BY9" s="39"/>
      <c r="BZ9" s="39" t="s">
        <v>821</v>
      </c>
      <c r="CA9" s="39"/>
      <c r="CB9" s="45"/>
    </row>
    <row r="10" spans="1:80" x14ac:dyDescent="0.2">
      <c r="A10" s="48"/>
      <c r="B10" s="59" t="s">
        <v>359</v>
      </c>
      <c r="C10" s="61"/>
      <c r="D10" s="61"/>
      <c r="E10" s="582">
        <f>BS33</f>
        <v>0</v>
      </c>
      <c r="F10" s="58"/>
      <c r="G10" s="199">
        <f>+'Fee Summary'!G11</f>
        <v>0</v>
      </c>
      <c r="H10" s="66">
        <f>CEILING(E10*G10,0.01)</f>
        <v>0</v>
      </c>
      <c r="I10" s="61"/>
      <c r="J10" s="61"/>
      <c r="K10" s="15" t="s">
        <v>566</v>
      </c>
      <c r="L10" s="48"/>
      <c r="M10" s="48"/>
      <c r="O10" s="271"/>
      <c r="P10" s="271"/>
      <c r="Q10" s="271"/>
      <c r="R10" s="271"/>
      <c r="S10" s="271"/>
      <c r="T10" s="271"/>
      <c r="U10" s="271"/>
      <c r="V10" s="271"/>
      <c r="W10" s="271"/>
      <c r="X10" s="271"/>
      <c r="Y10" s="15" t="s">
        <v>568</v>
      </c>
      <c r="Z10" s="48"/>
      <c r="AA10" s="48"/>
      <c r="AC10" s="271"/>
      <c r="AD10" s="271"/>
      <c r="AE10" s="271"/>
      <c r="AF10" s="271"/>
      <c r="AG10" s="271"/>
      <c r="AH10" s="271"/>
      <c r="AI10" s="271"/>
      <c r="AJ10" s="271"/>
      <c r="AK10" s="271"/>
      <c r="AL10" s="271"/>
      <c r="AM10" s="576" t="s">
        <v>938</v>
      </c>
      <c r="AN10" s="630"/>
      <c r="AO10" s="631"/>
      <c r="AP10" s="632"/>
      <c r="AQ10" s="633"/>
      <c r="AR10" s="633"/>
      <c r="AS10" s="633"/>
      <c r="AT10" s="633"/>
      <c r="AU10" s="633"/>
      <c r="AV10" s="633"/>
      <c r="AW10" s="633"/>
      <c r="AX10" s="633"/>
      <c r="AY10" s="633"/>
      <c r="AZ10" s="633"/>
      <c r="BA10" s="576" t="s">
        <v>1206</v>
      </c>
      <c r="BB10" s="630"/>
      <c r="BC10" s="631"/>
      <c r="BD10" s="632"/>
      <c r="BE10" s="633"/>
      <c r="BF10" s="633"/>
      <c r="BG10" s="633"/>
      <c r="BH10" s="633"/>
      <c r="BI10" s="633"/>
      <c r="BJ10" s="633"/>
      <c r="BK10" s="633"/>
      <c r="BL10" s="633"/>
      <c r="BM10" s="633"/>
      <c r="BN10" s="633"/>
      <c r="BO10" s="576" t="s">
        <v>1209</v>
      </c>
      <c r="BP10" s="630"/>
      <c r="BQ10" s="631"/>
      <c r="BR10" s="632"/>
      <c r="BS10" s="633"/>
      <c r="BT10" s="633"/>
      <c r="BU10" s="633"/>
      <c r="BV10" s="633"/>
      <c r="BW10" s="633"/>
      <c r="BX10" s="633"/>
      <c r="BY10" s="633"/>
      <c r="BZ10" s="633"/>
      <c r="CA10" s="633"/>
      <c r="CB10" s="633"/>
    </row>
    <row r="11" spans="1:80" x14ac:dyDescent="0.2">
      <c r="A11" s="48"/>
      <c r="B11" s="59" t="s">
        <v>256</v>
      </c>
      <c r="C11" s="61"/>
      <c r="D11" s="61"/>
      <c r="E11" s="582">
        <f>BT33</f>
        <v>0</v>
      </c>
      <c r="F11" s="58"/>
      <c r="G11" s="199">
        <f>+'Fee Summary'!G12</f>
        <v>0</v>
      </c>
      <c r="H11" s="66">
        <f t="shared" ref="H11:H16" si="0">CEILING(E11*G11,0.01)</f>
        <v>0</v>
      </c>
      <c r="I11" s="61"/>
      <c r="J11" s="61"/>
      <c r="K11" s="11" t="s">
        <v>832</v>
      </c>
      <c r="L11" s="48"/>
      <c r="M11" s="48"/>
      <c r="O11" s="274"/>
      <c r="P11" s="274"/>
      <c r="Q11" s="274"/>
      <c r="R11" s="274"/>
      <c r="S11" s="274"/>
      <c r="T11" s="274"/>
      <c r="U11" s="274"/>
      <c r="V11" s="274"/>
      <c r="W11" s="274"/>
      <c r="X11" s="267"/>
      <c r="Y11" s="11" t="s">
        <v>874</v>
      </c>
      <c r="Z11" s="48"/>
      <c r="AA11" s="48"/>
      <c r="AC11" s="252"/>
      <c r="AD11" s="252"/>
      <c r="AE11" s="252"/>
      <c r="AF11" s="252"/>
      <c r="AG11" s="252"/>
      <c r="AH11" s="252"/>
      <c r="AI11" s="252"/>
      <c r="AJ11" s="252"/>
      <c r="AK11" s="252"/>
      <c r="AL11" s="253">
        <f>SUM(AC11:AK11)</f>
        <v>0</v>
      </c>
      <c r="AM11" s="11" t="s">
        <v>1349</v>
      </c>
      <c r="AN11" s="634"/>
      <c r="AO11" s="635"/>
      <c r="AQ11" s="274"/>
      <c r="AR11" s="274"/>
      <c r="AS11" s="274"/>
      <c r="AT11" s="274"/>
      <c r="AU11" s="274"/>
      <c r="AV11" s="274"/>
      <c r="AW11" s="274"/>
      <c r="AX11" s="274"/>
      <c r="AY11" s="274"/>
      <c r="AZ11" s="267"/>
      <c r="BA11" s="11" t="s">
        <v>1349</v>
      </c>
      <c r="BB11" s="634"/>
      <c r="BC11" s="635"/>
      <c r="BE11" s="274"/>
      <c r="BF11" s="274"/>
      <c r="BG11" s="274"/>
      <c r="BH11" s="274"/>
      <c r="BI11" s="274"/>
      <c r="BJ11" s="274"/>
      <c r="BK11" s="274"/>
      <c r="BL11" s="274"/>
      <c r="BM11" s="274"/>
      <c r="BN11" s="267"/>
      <c r="BO11" s="11" t="s">
        <v>1349</v>
      </c>
      <c r="BP11" s="634"/>
      <c r="BQ11" s="635"/>
      <c r="BS11" s="274"/>
      <c r="BT11" s="274"/>
      <c r="BU11" s="274"/>
      <c r="BV11" s="274"/>
      <c r="BW11" s="274"/>
      <c r="BX11" s="274"/>
      <c r="BY11" s="274"/>
      <c r="BZ11" s="274"/>
      <c r="CA11" s="274"/>
      <c r="CB11" s="267"/>
    </row>
    <row r="12" spans="1:80" x14ac:dyDescent="0.2">
      <c r="A12" s="35" t="s">
        <v>152</v>
      </c>
      <c r="B12" s="59" t="s">
        <v>104</v>
      </c>
      <c r="C12" s="61"/>
      <c r="D12" s="61"/>
      <c r="E12" s="582">
        <f>BU33</f>
        <v>0</v>
      </c>
      <c r="F12" s="58"/>
      <c r="G12" s="199">
        <f>+'Fee Summary'!G13</f>
        <v>0</v>
      </c>
      <c r="H12" s="66">
        <f t="shared" si="0"/>
        <v>0</v>
      </c>
      <c r="I12" s="61"/>
      <c r="J12" s="61"/>
      <c r="K12" s="55" t="s">
        <v>866</v>
      </c>
      <c r="L12" s="48"/>
      <c r="M12" s="48"/>
      <c r="O12" s="252"/>
      <c r="P12" s="252"/>
      <c r="Q12" s="252"/>
      <c r="R12" s="252"/>
      <c r="S12" s="252"/>
      <c r="T12" s="252"/>
      <c r="U12" s="252"/>
      <c r="V12" s="252"/>
      <c r="W12" s="252"/>
      <c r="X12" s="253">
        <f>SUM(O12:W12)</f>
        <v>0</v>
      </c>
      <c r="Y12" s="11" t="s">
        <v>398</v>
      </c>
      <c r="Z12" s="48"/>
      <c r="AA12" s="48"/>
      <c r="AC12" s="252"/>
      <c r="AD12" s="252"/>
      <c r="AE12" s="252"/>
      <c r="AF12" s="252"/>
      <c r="AG12" s="252"/>
      <c r="AH12" s="252"/>
      <c r="AI12" s="252"/>
      <c r="AJ12" s="252"/>
      <c r="AK12" s="252"/>
      <c r="AL12" s="253">
        <f>SUM(AC12:AK12)</f>
        <v>0</v>
      </c>
      <c r="AM12" s="55" t="s">
        <v>937</v>
      </c>
      <c r="AN12" s="634"/>
      <c r="AO12" s="635"/>
      <c r="AQ12" s="274"/>
      <c r="AR12" s="274"/>
      <c r="AS12" s="274"/>
      <c r="AT12" s="274"/>
      <c r="AU12" s="274"/>
      <c r="AV12" s="274"/>
      <c r="AW12" s="274"/>
      <c r="AX12" s="274"/>
      <c r="AY12" s="274"/>
      <c r="AZ12" s="267"/>
      <c r="BA12" s="55" t="s">
        <v>937</v>
      </c>
      <c r="BB12" s="634"/>
      <c r="BC12" s="635"/>
      <c r="BE12" s="274"/>
      <c r="BF12" s="274"/>
      <c r="BG12" s="274"/>
      <c r="BH12" s="274"/>
      <c r="BI12" s="274"/>
      <c r="BJ12" s="274"/>
      <c r="BK12" s="274"/>
      <c r="BL12" s="274"/>
      <c r="BM12" s="274"/>
      <c r="BN12" s="267"/>
      <c r="BO12" s="55" t="s">
        <v>937</v>
      </c>
      <c r="BP12" s="634"/>
      <c r="BQ12" s="635"/>
      <c r="BS12" s="274"/>
      <c r="BT12" s="274"/>
      <c r="BU12" s="274"/>
      <c r="BV12" s="274"/>
      <c r="BW12" s="274"/>
      <c r="BX12" s="274"/>
      <c r="BY12" s="274"/>
      <c r="BZ12" s="274"/>
      <c r="CA12" s="274"/>
      <c r="CB12" s="267"/>
    </row>
    <row r="13" spans="1:80" x14ac:dyDescent="0.2">
      <c r="A13" s="35"/>
      <c r="B13" s="59" t="s">
        <v>317</v>
      </c>
      <c r="C13" s="63"/>
      <c r="D13" s="54"/>
      <c r="E13" s="582">
        <f>BV33</f>
        <v>0</v>
      </c>
      <c r="F13" s="614"/>
      <c r="G13" s="199">
        <f>+'Fee Summary'!G30</f>
        <v>0</v>
      </c>
      <c r="H13" s="66">
        <f t="shared" si="0"/>
        <v>0</v>
      </c>
      <c r="I13" s="61"/>
      <c r="J13" s="61"/>
      <c r="K13" s="55" t="s">
        <v>862</v>
      </c>
      <c r="L13" s="48"/>
      <c r="M13" s="48"/>
      <c r="O13" s="252"/>
      <c r="P13" s="252"/>
      <c r="Q13" s="252"/>
      <c r="R13" s="252"/>
      <c r="S13" s="252"/>
      <c r="T13" s="252"/>
      <c r="U13" s="252"/>
      <c r="V13" s="252"/>
      <c r="W13" s="252"/>
      <c r="X13" s="253">
        <f>SUM(O13:W13)</f>
        <v>0</v>
      </c>
      <c r="Y13" s="11" t="s">
        <v>399</v>
      </c>
      <c r="Z13" s="48"/>
      <c r="AA13" s="48"/>
      <c r="AC13" s="252"/>
      <c r="AD13" s="252"/>
      <c r="AE13" s="252"/>
      <c r="AF13" s="252"/>
      <c r="AG13" s="252"/>
      <c r="AH13" s="252"/>
      <c r="AI13" s="252"/>
      <c r="AJ13" s="252"/>
      <c r="AK13" s="252"/>
      <c r="AL13" s="253">
        <f>SUM(AC13:AK13)</f>
        <v>0</v>
      </c>
      <c r="AM13" s="647" t="s">
        <v>378</v>
      </c>
      <c r="AN13" s="634"/>
      <c r="AO13" s="635"/>
      <c r="AQ13" s="252"/>
      <c r="AR13" s="252"/>
      <c r="AS13" s="252"/>
      <c r="AT13" s="252"/>
      <c r="AU13" s="252"/>
      <c r="AV13" s="252"/>
      <c r="AW13" s="252"/>
      <c r="AX13" s="252"/>
      <c r="AY13" s="252"/>
      <c r="AZ13" s="253">
        <f t="shared" ref="AZ13:AZ20" si="1">SUM(AQ13:AY13)</f>
        <v>0</v>
      </c>
      <c r="BA13" s="647" t="s">
        <v>378</v>
      </c>
      <c r="BB13" s="634"/>
      <c r="BC13" s="635"/>
      <c r="BE13" s="252"/>
      <c r="BF13" s="252"/>
      <c r="BG13" s="252"/>
      <c r="BH13" s="252"/>
      <c r="BI13" s="252"/>
      <c r="BJ13" s="252"/>
      <c r="BK13" s="252"/>
      <c r="BL13" s="252"/>
      <c r="BM13" s="252"/>
      <c r="BN13" s="253">
        <f t="shared" ref="BN13:BN20" si="2">SUM(BE13:BM13)</f>
        <v>0</v>
      </c>
      <c r="BO13" s="647" t="s">
        <v>378</v>
      </c>
      <c r="BP13" s="634"/>
      <c r="BQ13" s="635"/>
      <c r="BS13" s="252"/>
      <c r="BT13" s="252"/>
      <c r="BU13" s="252"/>
      <c r="BV13" s="252"/>
      <c r="BW13" s="252"/>
      <c r="BX13" s="252"/>
      <c r="BY13" s="252"/>
      <c r="BZ13" s="252"/>
      <c r="CA13" s="252"/>
      <c r="CB13" s="253">
        <f t="shared" ref="CB13:CB20" si="3">SUM(BS13:CA13)</f>
        <v>0</v>
      </c>
    </row>
    <row r="14" spans="1:80" x14ac:dyDescent="0.2">
      <c r="A14" s="35" t="s">
        <v>152</v>
      </c>
      <c r="B14" s="59" t="s">
        <v>318</v>
      </c>
      <c r="C14" s="61"/>
      <c r="D14" s="54"/>
      <c r="E14" s="582">
        <f>BW33</f>
        <v>0</v>
      </c>
      <c r="F14" s="614"/>
      <c r="G14" s="199">
        <f>+'Fee Summary'!G31</f>
        <v>0</v>
      </c>
      <c r="H14" s="66">
        <f t="shared" si="0"/>
        <v>0</v>
      </c>
      <c r="I14" s="61"/>
      <c r="J14" s="61"/>
      <c r="K14" s="55" t="s">
        <v>867</v>
      </c>
      <c r="L14" s="48"/>
      <c r="M14" s="48"/>
      <c r="O14" s="252"/>
      <c r="P14" s="252"/>
      <c r="Q14" s="252"/>
      <c r="R14" s="252"/>
      <c r="S14" s="252"/>
      <c r="T14" s="252"/>
      <c r="U14" s="252"/>
      <c r="V14" s="252"/>
      <c r="W14" s="252"/>
      <c r="X14" s="253">
        <f>SUM(O14:W14)</f>
        <v>0</v>
      </c>
      <c r="Y14" s="11" t="s">
        <v>400</v>
      </c>
      <c r="Z14" s="48"/>
      <c r="AA14" s="48"/>
      <c r="AC14" s="252"/>
      <c r="AD14" s="252"/>
      <c r="AE14" s="252"/>
      <c r="AF14" s="252"/>
      <c r="AG14" s="252"/>
      <c r="AH14" s="252"/>
      <c r="AI14" s="252"/>
      <c r="AJ14" s="252"/>
      <c r="AK14" s="252"/>
      <c r="AL14" s="253">
        <f>SUM(AC14:AK14)</f>
        <v>0</v>
      </c>
      <c r="AM14" s="647" t="s">
        <v>379</v>
      </c>
      <c r="AN14" s="634"/>
      <c r="AO14" s="635"/>
      <c r="AQ14" s="252"/>
      <c r="AR14" s="252"/>
      <c r="AS14" s="252"/>
      <c r="AT14" s="252"/>
      <c r="AU14" s="252"/>
      <c r="AV14" s="252"/>
      <c r="AW14" s="252"/>
      <c r="AX14" s="252"/>
      <c r="AY14" s="252"/>
      <c r="AZ14" s="253">
        <f t="shared" si="1"/>
        <v>0</v>
      </c>
      <c r="BA14" s="647" t="s">
        <v>379</v>
      </c>
      <c r="BB14" s="634"/>
      <c r="BC14" s="635"/>
      <c r="BE14" s="252"/>
      <c r="BF14" s="252"/>
      <c r="BG14" s="252"/>
      <c r="BH14" s="252"/>
      <c r="BI14" s="252"/>
      <c r="BJ14" s="252"/>
      <c r="BK14" s="252"/>
      <c r="BL14" s="252"/>
      <c r="BM14" s="252"/>
      <c r="BN14" s="253">
        <f t="shared" si="2"/>
        <v>0</v>
      </c>
      <c r="BO14" s="647" t="s">
        <v>379</v>
      </c>
      <c r="BP14" s="634"/>
      <c r="BQ14" s="635"/>
      <c r="BS14" s="252"/>
      <c r="BT14" s="252"/>
      <c r="BU14" s="252"/>
      <c r="BV14" s="252"/>
      <c r="BW14" s="252"/>
      <c r="BX14" s="252"/>
      <c r="BY14" s="252"/>
      <c r="BZ14" s="252"/>
      <c r="CA14" s="252"/>
      <c r="CB14" s="253">
        <f t="shared" si="3"/>
        <v>0</v>
      </c>
    </row>
    <row r="15" spans="1:80" x14ac:dyDescent="0.2">
      <c r="A15" s="35" t="s">
        <v>152</v>
      </c>
      <c r="B15" s="59" t="s">
        <v>319</v>
      </c>
      <c r="C15" s="61"/>
      <c r="D15" s="54"/>
      <c r="E15" s="582">
        <f>BX33</f>
        <v>0</v>
      </c>
      <c r="F15" s="614"/>
      <c r="G15" s="199">
        <f>+'Fee Summary'!G32</f>
        <v>0</v>
      </c>
      <c r="H15" s="66">
        <f t="shared" si="0"/>
        <v>0</v>
      </c>
      <c r="I15" s="61"/>
      <c r="J15" s="61"/>
      <c r="K15" s="55" t="s">
        <v>868</v>
      </c>
      <c r="L15" s="48"/>
      <c r="M15" s="48"/>
      <c r="O15" s="252"/>
      <c r="P15" s="252"/>
      <c r="Q15" s="252"/>
      <c r="R15" s="252"/>
      <c r="S15" s="252"/>
      <c r="T15" s="252"/>
      <c r="U15" s="252"/>
      <c r="V15" s="252"/>
      <c r="W15" s="252"/>
      <c r="X15" s="253">
        <f>SUM(O15:W15)</f>
        <v>0</v>
      </c>
      <c r="Y15" s="11" t="s">
        <v>401</v>
      </c>
      <c r="Z15" s="48"/>
      <c r="AA15" s="48"/>
      <c r="AC15" s="252"/>
      <c r="AD15" s="252"/>
      <c r="AE15" s="252"/>
      <c r="AF15" s="252"/>
      <c r="AG15" s="252"/>
      <c r="AH15" s="252"/>
      <c r="AI15" s="252"/>
      <c r="AJ15" s="252"/>
      <c r="AK15" s="252"/>
      <c r="AL15" s="253">
        <f>SUM(AC15:AK15)</f>
        <v>0</v>
      </c>
      <c r="AM15" s="647" t="s">
        <v>380</v>
      </c>
      <c r="AN15" s="634"/>
      <c r="AO15" s="635"/>
      <c r="AQ15" s="252"/>
      <c r="AR15" s="252"/>
      <c r="AS15" s="252"/>
      <c r="AT15" s="252"/>
      <c r="AU15" s="252"/>
      <c r="AV15" s="252"/>
      <c r="AW15" s="252"/>
      <c r="AX15" s="252"/>
      <c r="AY15" s="252"/>
      <c r="AZ15" s="253">
        <f t="shared" si="1"/>
        <v>0</v>
      </c>
      <c r="BA15" s="647" t="s">
        <v>380</v>
      </c>
      <c r="BB15" s="634"/>
      <c r="BC15" s="635"/>
      <c r="BE15" s="252"/>
      <c r="BF15" s="252"/>
      <c r="BG15" s="252"/>
      <c r="BH15" s="252"/>
      <c r="BI15" s="252"/>
      <c r="BJ15" s="252"/>
      <c r="BK15" s="252"/>
      <c r="BL15" s="252"/>
      <c r="BM15" s="252"/>
      <c r="BN15" s="253">
        <f t="shared" si="2"/>
        <v>0</v>
      </c>
      <c r="BO15" s="647" t="s">
        <v>380</v>
      </c>
      <c r="BP15" s="634"/>
      <c r="BQ15" s="635"/>
      <c r="BS15" s="252"/>
      <c r="BT15" s="252"/>
      <c r="BU15" s="252"/>
      <c r="BV15" s="252"/>
      <c r="BW15" s="252"/>
      <c r="BX15" s="252"/>
      <c r="BY15" s="252"/>
      <c r="BZ15" s="252"/>
      <c r="CA15" s="252"/>
      <c r="CB15" s="253">
        <f t="shared" si="3"/>
        <v>0</v>
      </c>
    </row>
    <row r="16" spans="1:80" x14ac:dyDescent="0.2">
      <c r="A16" s="35" t="s">
        <v>245</v>
      </c>
      <c r="B16" s="59" t="s">
        <v>484</v>
      </c>
      <c r="C16" s="61"/>
      <c r="D16" s="54"/>
      <c r="E16" s="582">
        <f>BY33</f>
        <v>0</v>
      </c>
      <c r="F16" s="614"/>
      <c r="G16" s="199">
        <f>+'Fee Summary'!G36</f>
        <v>0</v>
      </c>
      <c r="H16" s="66">
        <f t="shared" si="0"/>
        <v>0</v>
      </c>
      <c r="I16" s="61"/>
      <c r="J16" s="61"/>
      <c r="K16" s="55" t="s">
        <v>869</v>
      </c>
      <c r="L16" s="48"/>
      <c r="M16" s="48"/>
      <c r="O16" s="252"/>
      <c r="P16" s="252"/>
      <c r="Q16" s="252"/>
      <c r="R16" s="252"/>
      <c r="S16" s="252"/>
      <c r="T16" s="252"/>
      <c r="U16" s="252"/>
      <c r="V16" s="252"/>
      <c r="W16" s="252"/>
      <c r="X16" s="253">
        <f>SUM(O16:W16)</f>
        <v>0</v>
      </c>
      <c r="Y16" s="60"/>
      <c r="Z16" s="47"/>
      <c r="AA16" s="47"/>
      <c r="AC16" s="254"/>
      <c r="AD16" s="254"/>
      <c r="AE16" s="254"/>
      <c r="AF16" s="254"/>
      <c r="AG16" s="254"/>
      <c r="AH16" s="254"/>
      <c r="AI16" s="254"/>
      <c r="AJ16" s="254"/>
      <c r="AK16" s="254"/>
      <c r="AL16" s="270">
        <f>+SUM(AL11:AL15)</f>
        <v>0</v>
      </c>
      <c r="AM16" s="55" t="s">
        <v>381</v>
      </c>
      <c r="AN16" s="634"/>
      <c r="AO16" s="635"/>
      <c r="AQ16" s="252"/>
      <c r="AR16" s="252"/>
      <c r="AS16" s="252"/>
      <c r="AT16" s="252"/>
      <c r="AU16" s="252"/>
      <c r="AV16" s="252"/>
      <c r="AW16" s="252"/>
      <c r="AX16" s="252"/>
      <c r="AY16" s="252"/>
      <c r="AZ16" s="253">
        <f t="shared" si="1"/>
        <v>0</v>
      </c>
      <c r="BA16" s="55" t="s">
        <v>381</v>
      </c>
      <c r="BB16" s="634"/>
      <c r="BC16" s="635"/>
      <c r="BE16" s="252"/>
      <c r="BF16" s="252"/>
      <c r="BG16" s="252"/>
      <c r="BH16" s="252"/>
      <c r="BI16" s="252"/>
      <c r="BJ16" s="252"/>
      <c r="BK16" s="252"/>
      <c r="BL16" s="252"/>
      <c r="BM16" s="252"/>
      <c r="BN16" s="253">
        <f t="shared" si="2"/>
        <v>0</v>
      </c>
      <c r="BO16" s="55" t="s">
        <v>381</v>
      </c>
      <c r="BP16" s="634"/>
      <c r="BQ16" s="635"/>
      <c r="BS16" s="252"/>
      <c r="BT16" s="252"/>
      <c r="BU16" s="252"/>
      <c r="BV16" s="252"/>
      <c r="BW16" s="252"/>
      <c r="BX16" s="252"/>
      <c r="BY16" s="252"/>
      <c r="BZ16" s="252"/>
      <c r="CA16" s="252"/>
      <c r="CB16" s="253">
        <f t="shared" si="3"/>
        <v>0</v>
      </c>
    </row>
    <row r="17" spans="1:80" x14ac:dyDescent="0.2">
      <c r="A17" s="35" t="s">
        <v>152</v>
      </c>
      <c r="B17" s="59" t="s">
        <v>361</v>
      </c>
      <c r="C17" s="61"/>
      <c r="D17" s="54"/>
      <c r="E17" s="582">
        <f>BZ33</f>
        <v>0</v>
      </c>
      <c r="F17" s="614"/>
      <c r="G17" s="463">
        <f>'Fee Summary'!G37</f>
        <v>0</v>
      </c>
      <c r="H17" s="66">
        <f>CEILING(E17*G17,0.01)</f>
        <v>0</v>
      </c>
      <c r="I17" s="61"/>
      <c r="J17" s="61"/>
      <c r="K17" s="55" t="s">
        <v>870</v>
      </c>
      <c r="L17" s="48"/>
      <c r="M17" s="48"/>
      <c r="O17" s="274"/>
      <c r="P17" s="274"/>
      <c r="Q17" s="274"/>
      <c r="R17" s="274"/>
      <c r="S17" s="274"/>
      <c r="T17" s="274"/>
      <c r="U17" s="274"/>
      <c r="V17" s="274"/>
      <c r="W17" s="274"/>
      <c r="X17" s="273"/>
      <c r="Y17" s="15" t="s">
        <v>569</v>
      </c>
      <c r="Z17" s="47"/>
      <c r="AA17" s="47"/>
      <c r="AC17" s="254"/>
      <c r="AD17" s="254"/>
      <c r="AE17" s="254"/>
      <c r="AF17" s="254"/>
      <c r="AG17" s="254"/>
      <c r="AH17" s="254"/>
      <c r="AI17" s="254"/>
      <c r="AJ17" s="254"/>
      <c r="AK17" s="254"/>
      <c r="AL17" s="588"/>
      <c r="AM17" s="55" t="s">
        <v>382</v>
      </c>
      <c r="AN17" s="634"/>
      <c r="AO17" s="635"/>
      <c r="AQ17" s="252"/>
      <c r="AR17" s="252"/>
      <c r="AS17" s="252"/>
      <c r="AT17" s="252"/>
      <c r="AU17" s="252"/>
      <c r="AV17" s="252"/>
      <c r="AW17" s="252"/>
      <c r="AX17" s="252"/>
      <c r="AY17" s="252"/>
      <c r="AZ17" s="253">
        <f t="shared" si="1"/>
        <v>0</v>
      </c>
      <c r="BA17" s="55" t="s">
        <v>382</v>
      </c>
      <c r="BB17" s="634"/>
      <c r="BC17" s="635"/>
      <c r="BE17" s="252"/>
      <c r="BF17" s="252"/>
      <c r="BG17" s="252"/>
      <c r="BH17" s="252"/>
      <c r="BI17" s="252"/>
      <c r="BJ17" s="252"/>
      <c r="BK17" s="252"/>
      <c r="BL17" s="252"/>
      <c r="BM17" s="252"/>
      <c r="BN17" s="253">
        <f t="shared" si="2"/>
        <v>0</v>
      </c>
      <c r="BO17" s="55" t="s">
        <v>382</v>
      </c>
      <c r="BP17" s="634"/>
      <c r="BQ17" s="635"/>
      <c r="BS17" s="252"/>
      <c r="BT17" s="252"/>
      <c r="BU17" s="252"/>
      <c r="BV17" s="252"/>
      <c r="BW17" s="252"/>
      <c r="BX17" s="252"/>
      <c r="BY17" s="252"/>
      <c r="BZ17" s="252"/>
      <c r="CA17" s="252"/>
      <c r="CB17" s="253">
        <f t="shared" si="3"/>
        <v>0</v>
      </c>
    </row>
    <row r="18" spans="1:80" x14ac:dyDescent="0.2">
      <c r="A18" s="35" t="s">
        <v>152</v>
      </c>
      <c r="B18" s="59" t="s">
        <v>134</v>
      </c>
      <c r="C18" s="55"/>
      <c r="D18" s="54"/>
      <c r="E18" s="584">
        <f>CA33</f>
        <v>0</v>
      </c>
      <c r="F18" s="620"/>
      <c r="G18" s="462">
        <f>'Fee Summary'!G18</f>
        <v>0</v>
      </c>
      <c r="H18" s="69">
        <f>CEILING(E18*G18,0.01)</f>
        <v>0</v>
      </c>
      <c r="I18" s="61"/>
      <c r="J18" s="61"/>
      <c r="K18" s="647" t="s">
        <v>387</v>
      </c>
      <c r="L18" s="48"/>
      <c r="M18" s="48"/>
      <c r="O18" s="252"/>
      <c r="P18" s="252"/>
      <c r="Q18" s="252"/>
      <c r="R18" s="252"/>
      <c r="S18" s="252"/>
      <c r="T18" s="252"/>
      <c r="U18" s="252"/>
      <c r="V18" s="252"/>
      <c r="W18" s="252"/>
      <c r="X18" s="253">
        <f>SUM(O18:W18)</f>
        <v>0</v>
      </c>
      <c r="Y18" s="11" t="s">
        <v>402</v>
      </c>
      <c r="Z18" s="54"/>
      <c r="AA18" s="54"/>
      <c r="AC18" s="252"/>
      <c r="AD18" s="252"/>
      <c r="AE18" s="252"/>
      <c r="AF18" s="252"/>
      <c r="AG18" s="252"/>
      <c r="AH18" s="252"/>
      <c r="AI18" s="252"/>
      <c r="AJ18" s="252"/>
      <c r="AK18" s="252"/>
      <c r="AL18" s="253">
        <f>SUM(AC18:AK18)</f>
        <v>0</v>
      </c>
      <c r="AM18" s="55" t="s">
        <v>383</v>
      </c>
      <c r="AN18" s="634"/>
      <c r="AO18" s="636"/>
      <c r="AQ18" s="252"/>
      <c r="AR18" s="252"/>
      <c r="AS18" s="252"/>
      <c r="AT18" s="252"/>
      <c r="AU18" s="252"/>
      <c r="AV18" s="252"/>
      <c r="AW18" s="252"/>
      <c r="AX18" s="252"/>
      <c r="AY18" s="252"/>
      <c r="AZ18" s="253">
        <f t="shared" si="1"/>
        <v>0</v>
      </c>
      <c r="BA18" s="55" t="s">
        <v>383</v>
      </c>
      <c r="BB18" s="634"/>
      <c r="BC18" s="636"/>
      <c r="BE18" s="252"/>
      <c r="BF18" s="252"/>
      <c r="BG18" s="252"/>
      <c r="BH18" s="252"/>
      <c r="BI18" s="252"/>
      <c r="BJ18" s="252"/>
      <c r="BK18" s="252"/>
      <c r="BL18" s="252"/>
      <c r="BM18" s="252"/>
      <c r="BN18" s="253">
        <f t="shared" si="2"/>
        <v>0</v>
      </c>
      <c r="BO18" s="55" t="s">
        <v>383</v>
      </c>
      <c r="BP18" s="634"/>
      <c r="BQ18" s="636"/>
      <c r="BS18" s="252"/>
      <c r="BT18" s="252"/>
      <c r="BU18" s="252"/>
      <c r="BV18" s="252"/>
      <c r="BW18" s="252"/>
      <c r="BX18" s="252"/>
      <c r="BY18" s="252"/>
      <c r="BZ18" s="252"/>
      <c r="CA18" s="252"/>
      <c r="CB18" s="253">
        <f t="shared" si="3"/>
        <v>0</v>
      </c>
    </row>
    <row r="19" spans="1:80" x14ac:dyDescent="0.2">
      <c r="A19" s="48" t="s">
        <v>245</v>
      </c>
      <c r="B19" s="48"/>
      <c r="C19" s="48"/>
      <c r="D19" s="48"/>
      <c r="E19" s="585">
        <f>SUM(E10:E18)</f>
        <v>0</v>
      </c>
      <c r="F19" s="137"/>
      <c r="G19" s="92"/>
      <c r="H19" s="72">
        <f>SUM(H10:H18)</f>
        <v>0</v>
      </c>
      <c r="I19" s="61"/>
      <c r="J19" s="61"/>
      <c r="K19" s="647" t="s">
        <v>388</v>
      </c>
      <c r="L19" s="48"/>
      <c r="M19" s="48"/>
      <c r="O19" s="252"/>
      <c r="P19" s="252"/>
      <c r="Q19" s="252"/>
      <c r="R19" s="252"/>
      <c r="S19" s="252"/>
      <c r="T19" s="252"/>
      <c r="U19" s="252"/>
      <c r="V19" s="252"/>
      <c r="W19" s="252"/>
      <c r="X19" s="253">
        <f>SUM(O19:W19)</f>
        <v>0</v>
      </c>
      <c r="Y19" s="11" t="s">
        <v>403</v>
      </c>
      <c r="Z19" s="92"/>
      <c r="AA19" s="92"/>
      <c r="AC19" s="252"/>
      <c r="AD19" s="252"/>
      <c r="AE19" s="252"/>
      <c r="AF19" s="252"/>
      <c r="AG19" s="252"/>
      <c r="AH19" s="252"/>
      <c r="AI19" s="252"/>
      <c r="AJ19" s="252"/>
      <c r="AK19" s="252"/>
      <c r="AL19" s="253">
        <f>SUM(AC19:AK19)</f>
        <v>0</v>
      </c>
      <c r="AM19" s="55" t="s">
        <v>384</v>
      </c>
      <c r="AN19" s="634"/>
      <c r="AO19" s="636"/>
      <c r="AQ19" s="252"/>
      <c r="AR19" s="252"/>
      <c r="AS19" s="252"/>
      <c r="AT19" s="252"/>
      <c r="AU19" s="252"/>
      <c r="AV19" s="252"/>
      <c r="AW19" s="252"/>
      <c r="AX19" s="252"/>
      <c r="AY19" s="252"/>
      <c r="AZ19" s="253">
        <f t="shared" si="1"/>
        <v>0</v>
      </c>
      <c r="BA19" s="55" t="s">
        <v>384</v>
      </c>
      <c r="BB19" s="634"/>
      <c r="BC19" s="636"/>
      <c r="BE19" s="252"/>
      <c r="BF19" s="252"/>
      <c r="BG19" s="252"/>
      <c r="BH19" s="252"/>
      <c r="BI19" s="252"/>
      <c r="BJ19" s="252"/>
      <c r="BK19" s="252"/>
      <c r="BL19" s="252"/>
      <c r="BM19" s="252"/>
      <c r="BN19" s="253">
        <f t="shared" si="2"/>
        <v>0</v>
      </c>
      <c r="BO19" s="55" t="s">
        <v>384</v>
      </c>
      <c r="BP19" s="634"/>
      <c r="BQ19" s="636"/>
      <c r="BS19" s="252"/>
      <c r="BT19" s="252"/>
      <c r="BU19" s="252"/>
      <c r="BV19" s="252"/>
      <c r="BW19" s="252"/>
      <c r="BX19" s="252"/>
      <c r="BY19" s="252"/>
      <c r="BZ19" s="252"/>
      <c r="CA19" s="252"/>
      <c r="CB19" s="253">
        <f t="shared" si="3"/>
        <v>0</v>
      </c>
    </row>
    <row r="20" spans="1:80" x14ac:dyDescent="0.2">
      <c r="A20" s="48"/>
      <c r="B20" s="58"/>
      <c r="C20" s="58"/>
      <c r="D20" s="55"/>
      <c r="E20" s="137"/>
      <c r="F20" s="58"/>
      <c r="G20" s="58"/>
      <c r="H20" s="58"/>
      <c r="I20" s="61"/>
      <c r="J20" s="61"/>
      <c r="K20" s="647" t="s">
        <v>389</v>
      </c>
      <c r="L20" s="48"/>
      <c r="M20" s="48"/>
      <c r="O20" s="252"/>
      <c r="P20" s="252"/>
      <c r="Q20" s="252"/>
      <c r="R20" s="252"/>
      <c r="S20" s="252"/>
      <c r="T20" s="252"/>
      <c r="U20" s="252"/>
      <c r="V20" s="252"/>
      <c r="W20" s="252"/>
      <c r="X20" s="253">
        <f>SUM(O20:W20)</f>
        <v>0</v>
      </c>
      <c r="Y20" s="60"/>
      <c r="Z20" s="634"/>
      <c r="AA20" s="635"/>
      <c r="AC20" s="254"/>
      <c r="AD20" s="254"/>
      <c r="AE20" s="254"/>
      <c r="AF20" s="254"/>
      <c r="AG20" s="254"/>
      <c r="AH20" s="254"/>
      <c r="AI20" s="254"/>
      <c r="AJ20" s="254"/>
      <c r="AK20" s="254"/>
      <c r="AL20" s="270">
        <f>+SUM(AL18:AL19)</f>
        <v>0</v>
      </c>
      <c r="AM20" s="55" t="s">
        <v>565</v>
      </c>
      <c r="AN20" s="634"/>
      <c r="AO20" s="636"/>
      <c r="AQ20" s="252"/>
      <c r="AR20" s="252"/>
      <c r="AS20" s="252"/>
      <c r="AT20" s="252"/>
      <c r="AU20" s="252"/>
      <c r="AV20" s="252"/>
      <c r="AW20" s="252"/>
      <c r="AX20" s="252"/>
      <c r="AY20" s="252"/>
      <c r="AZ20" s="253">
        <f t="shared" si="1"/>
        <v>0</v>
      </c>
      <c r="BA20" s="55" t="s">
        <v>565</v>
      </c>
      <c r="BB20" s="634"/>
      <c r="BC20" s="636"/>
      <c r="BE20" s="252"/>
      <c r="BF20" s="252"/>
      <c r="BG20" s="252"/>
      <c r="BH20" s="252"/>
      <c r="BI20" s="252"/>
      <c r="BJ20" s="252"/>
      <c r="BK20" s="252"/>
      <c r="BL20" s="252"/>
      <c r="BM20" s="252"/>
      <c r="BN20" s="253">
        <f t="shared" si="2"/>
        <v>0</v>
      </c>
      <c r="BO20" s="55" t="s">
        <v>565</v>
      </c>
      <c r="BP20" s="634"/>
      <c r="BQ20" s="636"/>
      <c r="BS20" s="252"/>
      <c r="BT20" s="252"/>
      <c r="BU20" s="252"/>
      <c r="BV20" s="252"/>
      <c r="BW20" s="252"/>
      <c r="BX20" s="252"/>
      <c r="BY20" s="252"/>
      <c r="BZ20" s="252"/>
      <c r="CA20" s="252"/>
      <c r="CB20" s="253">
        <f t="shared" si="3"/>
        <v>0</v>
      </c>
    </row>
    <row r="21" spans="1:80" x14ac:dyDescent="0.2">
      <c r="A21" s="58"/>
      <c r="B21" s="58"/>
      <c r="C21" s="58"/>
      <c r="D21" s="65" t="s">
        <v>245</v>
      </c>
      <c r="E21" s="60" t="s">
        <v>210</v>
      </c>
      <c r="F21" s="58"/>
      <c r="G21" s="201">
        <f>+'Fee Summary'!Y25</f>
        <v>0</v>
      </c>
      <c r="H21" s="66">
        <f>CEILING(H19*G21,0.01)</f>
        <v>0</v>
      </c>
      <c r="I21" s="61"/>
      <c r="J21" s="61"/>
      <c r="K21" s="647" t="s">
        <v>390</v>
      </c>
      <c r="L21" s="48"/>
      <c r="M21" s="48"/>
      <c r="O21" s="252"/>
      <c r="P21" s="252"/>
      <c r="Q21" s="252"/>
      <c r="R21" s="252"/>
      <c r="S21" s="252"/>
      <c r="T21" s="252"/>
      <c r="U21" s="252"/>
      <c r="V21" s="252"/>
      <c r="W21" s="252"/>
      <c r="X21" s="253">
        <f>SUM(O21:W21)</f>
        <v>0</v>
      </c>
      <c r="Y21" s="576" t="s">
        <v>936</v>
      </c>
      <c r="Z21" s="630"/>
      <c r="AA21" s="631"/>
      <c r="AB21" s="632"/>
      <c r="AC21" s="637"/>
      <c r="AD21" s="637"/>
      <c r="AE21" s="637"/>
      <c r="AF21" s="637"/>
      <c r="AG21" s="637"/>
      <c r="AH21" s="637"/>
      <c r="AI21" s="637"/>
      <c r="AJ21" s="637"/>
      <c r="AK21" s="637"/>
      <c r="AL21" s="637"/>
      <c r="AM21" s="11" t="s">
        <v>1350</v>
      </c>
      <c r="AN21" s="634"/>
      <c r="AO21" s="636"/>
      <c r="AQ21" s="274"/>
      <c r="AR21" s="274"/>
      <c r="AS21" s="274"/>
      <c r="AT21" s="274"/>
      <c r="AU21" s="274"/>
      <c r="AV21" s="274"/>
      <c r="AW21" s="274"/>
      <c r="AX21" s="274"/>
      <c r="AY21" s="274"/>
      <c r="AZ21" s="273"/>
      <c r="BA21" s="11" t="s">
        <v>1350</v>
      </c>
      <c r="BB21" s="634"/>
      <c r="BC21" s="636"/>
      <c r="BE21" s="274"/>
      <c r="BF21" s="274"/>
      <c r="BG21" s="274"/>
      <c r="BH21" s="274"/>
      <c r="BI21" s="274"/>
      <c r="BJ21" s="274"/>
      <c r="BK21" s="274"/>
      <c r="BL21" s="274"/>
      <c r="BM21" s="274"/>
      <c r="BN21" s="273"/>
      <c r="BO21" s="11" t="s">
        <v>1350</v>
      </c>
      <c r="BP21" s="634"/>
      <c r="BQ21" s="636"/>
      <c r="BS21" s="274"/>
      <c r="BT21" s="274"/>
      <c r="BU21" s="274"/>
      <c r="BV21" s="274"/>
      <c r="BW21" s="274"/>
      <c r="BX21" s="274"/>
      <c r="BY21" s="274"/>
      <c r="BZ21" s="274"/>
      <c r="CA21" s="274"/>
      <c r="CB21" s="273"/>
    </row>
    <row r="22" spans="1:80" x14ac:dyDescent="0.2">
      <c r="A22" s="58"/>
      <c r="B22" s="58"/>
      <c r="C22" s="58"/>
      <c r="D22" s="58"/>
      <c r="E22" s="67" t="s">
        <v>195</v>
      </c>
      <c r="F22" s="68"/>
      <c r="G22" s="621"/>
      <c r="H22" s="69">
        <f>+H38</f>
        <v>0</v>
      </c>
      <c r="I22" s="61"/>
      <c r="J22" s="61"/>
      <c r="K22" s="11" t="s">
        <v>391</v>
      </c>
      <c r="L22" s="48"/>
      <c r="M22" s="48"/>
      <c r="O22" s="274"/>
      <c r="P22" s="274"/>
      <c r="Q22" s="274"/>
      <c r="R22" s="274"/>
      <c r="S22" s="274"/>
      <c r="T22" s="274"/>
      <c r="U22" s="274"/>
      <c r="V22" s="274"/>
      <c r="W22" s="274"/>
      <c r="X22" s="273"/>
      <c r="Y22" s="11" t="s">
        <v>1349</v>
      </c>
      <c r="Z22" s="634"/>
      <c r="AA22" s="635"/>
      <c r="AC22" s="274"/>
      <c r="AD22" s="274"/>
      <c r="AE22" s="274"/>
      <c r="AF22" s="274"/>
      <c r="AG22" s="274"/>
      <c r="AH22" s="274"/>
      <c r="AI22" s="274"/>
      <c r="AJ22" s="274"/>
      <c r="AK22" s="274"/>
      <c r="AL22" s="273"/>
      <c r="AM22" s="55" t="s">
        <v>385</v>
      </c>
      <c r="AN22" s="638"/>
      <c r="AO22" s="636"/>
      <c r="AQ22" s="252"/>
      <c r="AR22" s="252"/>
      <c r="AS22" s="252"/>
      <c r="AT22" s="252"/>
      <c r="AU22" s="252"/>
      <c r="AV22" s="252"/>
      <c r="AW22" s="252"/>
      <c r="AX22" s="252"/>
      <c r="AY22" s="252"/>
      <c r="AZ22" s="253">
        <f t="shared" ref="AZ22:AZ23" si="4">SUM(AQ22:AY22)</f>
        <v>0</v>
      </c>
      <c r="BA22" s="55" t="s">
        <v>385</v>
      </c>
      <c r="BB22" s="638"/>
      <c r="BC22" s="636"/>
      <c r="BE22" s="252"/>
      <c r="BF22" s="252"/>
      <c r="BG22" s="252"/>
      <c r="BH22" s="252"/>
      <c r="BI22" s="252"/>
      <c r="BJ22" s="252"/>
      <c r="BK22" s="252"/>
      <c r="BL22" s="252"/>
      <c r="BM22" s="252"/>
      <c r="BN22" s="253">
        <f t="shared" ref="BN22:BN23" si="5">SUM(BE22:BM22)</f>
        <v>0</v>
      </c>
      <c r="BO22" s="55" t="s">
        <v>385</v>
      </c>
      <c r="BP22" s="638"/>
      <c r="BQ22" s="636"/>
      <c r="BS22" s="252"/>
      <c r="BT22" s="252"/>
      <c r="BU22" s="252"/>
      <c r="BV22" s="252"/>
      <c r="BW22" s="252"/>
      <c r="BX22" s="252"/>
      <c r="BY22" s="252"/>
      <c r="BZ22" s="252"/>
      <c r="CA22" s="252"/>
      <c r="CB22" s="253">
        <f t="shared" ref="CB22:CB23" si="6">SUM(BS22:CA22)</f>
        <v>0</v>
      </c>
    </row>
    <row r="23" spans="1:80" x14ac:dyDescent="0.2">
      <c r="A23" s="58"/>
      <c r="B23" s="60" t="s">
        <v>245</v>
      </c>
      <c r="C23" s="60"/>
      <c r="D23" s="65"/>
      <c r="E23" s="835" t="s">
        <v>57</v>
      </c>
      <c r="F23" s="835"/>
      <c r="G23" s="835"/>
      <c r="H23" s="70">
        <f>SUM(H19:H22)</f>
        <v>0</v>
      </c>
      <c r="I23" s="61"/>
      <c r="J23" s="61"/>
      <c r="K23" s="55" t="s">
        <v>861</v>
      </c>
      <c r="L23" s="48"/>
      <c r="M23" s="48"/>
      <c r="O23" s="252"/>
      <c r="P23" s="252"/>
      <c r="Q23" s="252"/>
      <c r="R23" s="252"/>
      <c r="S23" s="252"/>
      <c r="T23" s="252"/>
      <c r="U23" s="252"/>
      <c r="V23" s="252"/>
      <c r="W23" s="252"/>
      <c r="X23" s="253">
        <f t="shared" ref="X23:X28" si="7">SUM(O23:W23)</f>
        <v>0</v>
      </c>
      <c r="Y23" s="55" t="s">
        <v>937</v>
      </c>
      <c r="Z23" s="634"/>
      <c r="AA23" s="635"/>
      <c r="AC23" s="274"/>
      <c r="AD23" s="274"/>
      <c r="AE23" s="274"/>
      <c r="AF23" s="274"/>
      <c r="AG23" s="274"/>
      <c r="AH23" s="274"/>
      <c r="AI23" s="274"/>
      <c r="AJ23" s="274"/>
      <c r="AK23" s="274"/>
      <c r="AL23" s="273"/>
      <c r="AM23" s="55" t="s">
        <v>386</v>
      </c>
      <c r="AO23" s="47"/>
      <c r="AQ23" s="252"/>
      <c r="AR23" s="252"/>
      <c r="AS23" s="252"/>
      <c r="AT23" s="252"/>
      <c r="AU23" s="252"/>
      <c r="AV23" s="252"/>
      <c r="AW23" s="252"/>
      <c r="AX23" s="252"/>
      <c r="AY23" s="252"/>
      <c r="AZ23" s="253">
        <f t="shared" si="4"/>
        <v>0</v>
      </c>
      <c r="BA23" s="55" t="s">
        <v>386</v>
      </c>
      <c r="BC23" s="47"/>
      <c r="BE23" s="252"/>
      <c r="BF23" s="252"/>
      <c r="BG23" s="252"/>
      <c r="BH23" s="252"/>
      <c r="BI23" s="252"/>
      <c r="BJ23" s="252"/>
      <c r="BK23" s="252"/>
      <c r="BL23" s="252"/>
      <c r="BM23" s="252"/>
      <c r="BN23" s="253">
        <f t="shared" si="5"/>
        <v>0</v>
      </c>
      <c r="BO23" s="55" t="s">
        <v>386</v>
      </c>
      <c r="BQ23" s="47"/>
      <c r="BS23" s="252"/>
      <c r="BT23" s="252"/>
      <c r="BU23" s="252"/>
      <c r="BV23" s="252"/>
      <c r="BW23" s="252"/>
      <c r="BX23" s="252"/>
      <c r="BY23" s="252"/>
      <c r="BZ23" s="252"/>
      <c r="CA23" s="252"/>
      <c r="CB23" s="253">
        <f t="shared" si="6"/>
        <v>0</v>
      </c>
    </row>
    <row r="24" spans="1:80" x14ac:dyDescent="0.2">
      <c r="A24" s="58"/>
      <c r="B24" s="58"/>
      <c r="C24" s="58"/>
      <c r="D24" s="58"/>
      <c r="E24" s="60" t="s">
        <v>245</v>
      </c>
      <c r="F24" s="58"/>
      <c r="G24" s="58"/>
      <c r="H24" s="60" t="s">
        <v>245</v>
      </c>
      <c r="I24" s="48"/>
      <c r="J24" s="61"/>
      <c r="K24" s="55" t="s">
        <v>862</v>
      </c>
      <c r="L24" s="48"/>
      <c r="M24" s="48"/>
      <c r="O24" s="252"/>
      <c r="P24" s="252"/>
      <c r="Q24" s="252"/>
      <c r="R24" s="252"/>
      <c r="S24" s="252"/>
      <c r="T24" s="252"/>
      <c r="U24" s="252"/>
      <c r="V24" s="252"/>
      <c r="W24" s="252"/>
      <c r="X24" s="253">
        <f t="shared" si="7"/>
        <v>0</v>
      </c>
      <c r="Y24" s="647" t="s">
        <v>378</v>
      </c>
      <c r="Z24" s="634"/>
      <c r="AA24" s="635"/>
      <c r="AC24" s="252"/>
      <c r="AD24" s="252"/>
      <c r="AE24" s="252"/>
      <c r="AF24" s="252"/>
      <c r="AG24" s="252"/>
      <c r="AH24" s="252"/>
      <c r="AI24" s="252"/>
      <c r="AJ24" s="252"/>
      <c r="AK24" s="252"/>
      <c r="AL24" s="253">
        <f t="shared" ref="AL24:AL34" si="8">SUM(AC24:AK24)</f>
        <v>0</v>
      </c>
      <c r="AO24" s="47"/>
      <c r="AQ24" s="597"/>
      <c r="AR24" s="597"/>
      <c r="AS24" s="597"/>
      <c r="AT24" s="597"/>
      <c r="AU24" s="597"/>
      <c r="AV24" s="597"/>
      <c r="AW24" s="597"/>
      <c r="AX24" s="597"/>
      <c r="AY24" s="597"/>
      <c r="AZ24" s="598">
        <f>+SUM(AZ11:AZ23)</f>
        <v>0</v>
      </c>
      <c r="BB24" s="709" t="s">
        <v>245</v>
      </c>
      <c r="BC24" s="47"/>
      <c r="BE24" s="597"/>
      <c r="BF24" s="597"/>
      <c r="BG24" s="597"/>
      <c r="BH24" s="597"/>
      <c r="BI24" s="597"/>
      <c r="BJ24" s="597"/>
      <c r="BK24" s="597"/>
      <c r="BL24" s="597"/>
      <c r="BM24" s="597"/>
      <c r="BN24" s="598">
        <f>+SUM(BN11:BN23)</f>
        <v>0</v>
      </c>
      <c r="BQ24" s="47"/>
      <c r="BS24" s="597"/>
      <c r="BT24" s="597"/>
      <c r="BU24" s="597"/>
      <c r="BV24" s="597"/>
      <c r="BW24" s="597"/>
      <c r="BX24" s="597"/>
      <c r="BY24" s="597"/>
      <c r="BZ24" s="597"/>
      <c r="CA24" s="597"/>
      <c r="CB24" s="598">
        <f>+SUM(CB11:CB23)</f>
        <v>0</v>
      </c>
    </row>
    <row r="25" spans="1:80" ht="15.75" thickBot="1" x14ac:dyDescent="0.25">
      <c r="A25" s="58"/>
      <c r="B25" s="58"/>
      <c r="C25" s="58"/>
      <c r="D25" s="58"/>
      <c r="E25" s="60" t="s">
        <v>194</v>
      </c>
      <c r="F25" s="58"/>
      <c r="G25" s="202">
        <f>+'Fee Summary'!Z25</f>
        <v>0.13</v>
      </c>
      <c r="H25" s="71">
        <f>CEILING((H19+H22)*G25,0.01)</f>
        <v>0</v>
      </c>
      <c r="I25" s="61"/>
      <c r="J25" s="61"/>
      <c r="K25" s="55" t="s">
        <v>863</v>
      </c>
      <c r="L25" s="48"/>
      <c r="M25" s="48"/>
      <c r="O25" s="252"/>
      <c r="P25" s="252"/>
      <c r="Q25" s="252"/>
      <c r="R25" s="252"/>
      <c r="S25" s="252"/>
      <c r="T25" s="252"/>
      <c r="U25" s="252"/>
      <c r="V25" s="252"/>
      <c r="W25" s="252"/>
      <c r="X25" s="253">
        <f t="shared" si="7"/>
        <v>0</v>
      </c>
      <c r="Y25" s="647" t="s">
        <v>379</v>
      </c>
      <c r="Z25" s="634"/>
      <c r="AA25" s="635"/>
      <c r="AC25" s="252"/>
      <c r="AD25" s="252"/>
      <c r="AE25" s="252"/>
      <c r="AF25" s="252"/>
      <c r="AG25" s="252"/>
      <c r="AH25" s="252"/>
      <c r="AI25" s="252"/>
      <c r="AJ25" s="252"/>
      <c r="AK25" s="252"/>
      <c r="AL25" s="253">
        <f t="shared" si="8"/>
        <v>0</v>
      </c>
      <c r="AM25" s="576" t="s">
        <v>1207</v>
      </c>
      <c r="AN25" s="630"/>
      <c r="AO25" s="631"/>
      <c r="AP25" s="632"/>
      <c r="AQ25" s="633"/>
      <c r="AR25" s="633"/>
      <c r="AS25" s="633"/>
      <c r="AT25" s="633"/>
      <c r="AU25" s="633"/>
      <c r="AV25" s="633"/>
      <c r="AW25" s="633"/>
      <c r="AX25" s="633"/>
      <c r="AY25" s="633"/>
      <c r="AZ25" s="633"/>
      <c r="BA25" s="576" t="s">
        <v>1208</v>
      </c>
      <c r="BB25" s="709" t="s">
        <v>245</v>
      </c>
      <c r="BC25" s="709" t="s">
        <v>245</v>
      </c>
      <c r="BD25" s="709" t="s">
        <v>245</v>
      </c>
      <c r="BE25" s="274"/>
      <c r="BF25" s="274"/>
      <c r="BG25" s="274"/>
      <c r="BH25" s="274"/>
      <c r="BI25" s="274"/>
      <c r="BJ25" s="274"/>
      <c r="BK25" s="633"/>
      <c r="BL25" s="633"/>
      <c r="BM25" s="633"/>
      <c r="BN25" s="633"/>
      <c r="BO25" s="15" t="s">
        <v>713</v>
      </c>
      <c r="BP25" s="54"/>
      <c r="BQ25" s="47"/>
      <c r="BS25" s="597"/>
      <c r="BT25" s="597"/>
      <c r="BU25" s="597"/>
      <c r="BV25" s="597"/>
      <c r="BW25" s="597"/>
      <c r="BX25" s="597"/>
      <c r="BY25" s="597"/>
      <c r="BZ25" s="597"/>
      <c r="CA25" s="597"/>
      <c r="CB25" s="599"/>
    </row>
    <row r="26" spans="1:80" ht="15.75" thickTop="1" x14ac:dyDescent="0.2">
      <c r="A26" s="58"/>
      <c r="B26" s="58"/>
      <c r="C26" s="58"/>
      <c r="D26" s="58"/>
      <c r="E26" s="58"/>
      <c r="F26" s="58"/>
      <c r="G26" s="58"/>
      <c r="H26" s="72">
        <f>SUM(H23:H25)</f>
        <v>0</v>
      </c>
      <c r="I26" s="61"/>
      <c r="J26" s="61"/>
      <c r="K26" s="55" t="s">
        <v>934</v>
      </c>
      <c r="L26" s="48"/>
      <c r="M26" s="48"/>
      <c r="O26" s="252"/>
      <c r="P26" s="252"/>
      <c r="Q26" s="252"/>
      <c r="R26" s="252"/>
      <c r="S26" s="252"/>
      <c r="T26" s="252"/>
      <c r="U26" s="252"/>
      <c r="V26" s="252"/>
      <c r="W26" s="252"/>
      <c r="X26" s="253">
        <f t="shared" si="7"/>
        <v>0</v>
      </c>
      <c r="Y26" s="647" t="s">
        <v>380</v>
      </c>
      <c r="Z26" s="634"/>
      <c r="AA26" s="635"/>
      <c r="AC26" s="252"/>
      <c r="AD26" s="252"/>
      <c r="AE26" s="252"/>
      <c r="AF26" s="252"/>
      <c r="AG26" s="252"/>
      <c r="AH26" s="252"/>
      <c r="AI26" s="252"/>
      <c r="AJ26" s="252"/>
      <c r="AK26" s="252"/>
      <c r="AL26" s="253">
        <f t="shared" si="8"/>
        <v>0</v>
      </c>
      <c r="AM26" s="11" t="s">
        <v>1349</v>
      </c>
      <c r="AN26" s="54"/>
      <c r="AO26" s="47"/>
      <c r="AQ26" s="274"/>
      <c r="AR26" s="274"/>
      <c r="AS26" s="274"/>
      <c r="AT26" s="274"/>
      <c r="AU26" s="274"/>
      <c r="AV26" s="274"/>
      <c r="AW26" s="274"/>
      <c r="AX26" s="274"/>
      <c r="AY26" s="274"/>
      <c r="AZ26" s="267"/>
      <c r="BA26" s="11" t="s">
        <v>1349</v>
      </c>
      <c r="BB26" s="54"/>
      <c r="BC26" s="47"/>
      <c r="BE26" s="274"/>
      <c r="BF26" s="274"/>
      <c r="BG26" s="274"/>
      <c r="BH26" s="274"/>
      <c r="BI26" s="274"/>
      <c r="BJ26" s="274"/>
      <c r="BK26" s="274"/>
      <c r="BL26" s="274"/>
      <c r="BM26" s="274"/>
      <c r="BN26" s="267"/>
      <c r="BO26" s="55" t="s">
        <v>714</v>
      </c>
      <c r="BP26" s="54"/>
      <c r="BQ26" s="47"/>
      <c r="BS26" s="252"/>
      <c r="BT26" s="252"/>
      <c r="BU26" s="252"/>
      <c r="BV26" s="252"/>
      <c r="BW26" s="252"/>
      <c r="BX26" s="252"/>
      <c r="BY26" s="252"/>
      <c r="BZ26" s="252"/>
      <c r="CA26" s="252"/>
      <c r="CB26" s="253">
        <f t="shared" ref="CB26:CB28" si="9">SUM(BS26:CA26)</f>
        <v>0</v>
      </c>
    </row>
    <row r="27" spans="1:80" x14ac:dyDescent="0.2">
      <c r="A27" s="58"/>
      <c r="B27" s="58"/>
      <c r="C27" s="58"/>
      <c r="D27" s="58"/>
      <c r="E27" s="67" t="s">
        <v>211</v>
      </c>
      <c r="F27" s="68"/>
      <c r="G27" s="203">
        <f>+'Fee Summary'!AA25</f>
        <v>0</v>
      </c>
      <c r="H27" s="69">
        <f>CEILING(H19*G27,0.01)</f>
        <v>0</v>
      </c>
      <c r="I27" s="48"/>
      <c r="J27" s="61"/>
      <c r="K27" s="55" t="s">
        <v>864</v>
      </c>
      <c r="L27" s="48"/>
      <c r="M27" s="48"/>
      <c r="O27" s="252"/>
      <c r="P27" s="252"/>
      <c r="Q27" s="252"/>
      <c r="R27" s="252"/>
      <c r="S27" s="252"/>
      <c r="T27" s="252"/>
      <c r="U27" s="252"/>
      <c r="V27" s="252"/>
      <c r="W27" s="252"/>
      <c r="X27" s="253">
        <f t="shared" si="7"/>
        <v>0</v>
      </c>
      <c r="Y27" s="55" t="s">
        <v>381</v>
      </c>
      <c r="Z27" s="634"/>
      <c r="AA27" s="635"/>
      <c r="AC27" s="252"/>
      <c r="AD27" s="252"/>
      <c r="AE27" s="252"/>
      <c r="AF27" s="252"/>
      <c r="AG27" s="252"/>
      <c r="AH27" s="252"/>
      <c r="AI27" s="252"/>
      <c r="AJ27" s="252"/>
      <c r="AK27" s="252"/>
      <c r="AL27" s="253">
        <f t="shared" si="8"/>
        <v>0</v>
      </c>
      <c r="AM27" s="55" t="s">
        <v>937</v>
      </c>
      <c r="AN27" s="54"/>
      <c r="AO27" s="47"/>
      <c r="AQ27" s="274"/>
      <c r="AR27" s="274"/>
      <c r="AS27" s="274"/>
      <c r="AT27" s="274"/>
      <c r="AU27" s="274"/>
      <c r="AV27" s="274"/>
      <c r="AW27" s="274"/>
      <c r="AX27" s="274"/>
      <c r="AY27" s="274"/>
      <c r="AZ27" s="267"/>
      <c r="BA27" s="55" t="s">
        <v>937</v>
      </c>
      <c r="BB27" s="54"/>
      <c r="BC27" s="47"/>
      <c r="BE27" s="274"/>
      <c r="BF27" s="274"/>
      <c r="BG27" s="274"/>
      <c r="BH27" s="274"/>
      <c r="BI27" s="274"/>
      <c r="BJ27" s="274"/>
      <c r="BK27" s="274"/>
      <c r="BL27" s="274"/>
      <c r="BM27" s="274"/>
      <c r="BN27" s="267"/>
      <c r="BO27" s="55" t="s">
        <v>715</v>
      </c>
      <c r="BP27" s="54"/>
      <c r="BQ27" s="47"/>
      <c r="BS27" s="252"/>
      <c r="BT27" s="252"/>
      <c r="BU27" s="252"/>
      <c r="BV27" s="252"/>
      <c r="BW27" s="252"/>
      <c r="BX27" s="252"/>
      <c r="BY27" s="252"/>
      <c r="BZ27" s="252"/>
      <c r="CA27" s="252"/>
      <c r="CB27" s="253">
        <f t="shared" si="9"/>
        <v>0</v>
      </c>
    </row>
    <row r="28" spans="1:80" x14ac:dyDescent="0.2">
      <c r="A28" s="58"/>
      <c r="B28" s="58"/>
      <c r="C28" s="58"/>
      <c r="D28" s="65"/>
      <c r="E28" s="834" t="s">
        <v>502</v>
      </c>
      <c r="F28" s="834"/>
      <c r="G28" s="834"/>
      <c r="H28" s="73">
        <f>SUM(H26:H27)</f>
        <v>0</v>
      </c>
      <c r="I28" s="48"/>
      <c r="J28" s="61"/>
      <c r="K28" s="55" t="s">
        <v>865</v>
      </c>
      <c r="L28" s="48"/>
      <c r="M28" s="48"/>
      <c r="O28" s="252"/>
      <c r="P28" s="252"/>
      <c r="Q28" s="252"/>
      <c r="R28" s="252"/>
      <c r="S28" s="252"/>
      <c r="T28" s="252"/>
      <c r="U28" s="252"/>
      <c r="V28" s="252"/>
      <c r="W28" s="252"/>
      <c r="X28" s="253">
        <f t="shared" si="7"/>
        <v>0</v>
      </c>
      <c r="Y28" s="55" t="s">
        <v>382</v>
      </c>
      <c r="Z28" s="634"/>
      <c r="AA28" s="635"/>
      <c r="AC28" s="252"/>
      <c r="AD28" s="252"/>
      <c r="AE28" s="252"/>
      <c r="AF28" s="252"/>
      <c r="AG28" s="252"/>
      <c r="AH28" s="252"/>
      <c r="AI28" s="252"/>
      <c r="AJ28" s="252"/>
      <c r="AK28" s="252"/>
      <c r="AL28" s="253">
        <f t="shared" si="8"/>
        <v>0</v>
      </c>
      <c r="AM28" s="647" t="s">
        <v>378</v>
      </c>
      <c r="AO28" s="47"/>
      <c r="AQ28" s="252"/>
      <c r="AR28" s="252"/>
      <c r="AS28" s="252"/>
      <c r="AT28" s="252"/>
      <c r="AU28" s="252"/>
      <c r="AV28" s="252"/>
      <c r="AW28" s="252"/>
      <c r="AX28" s="252"/>
      <c r="AY28" s="252"/>
      <c r="AZ28" s="253">
        <f t="shared" ref="AZ28:AZ35" si="10">SUM(AQ28:AY28)</f>
        <v>0</v>
      </c>
      <c r="BA28" s="647" t="s">
        <v>378</v>
      </c>
      <c r="BC28" s="47"/>
      <c r="BE28" s="252"/>
      <c r="BF28" s="252"/>
      <c r="BG28" s="252"/>
      <c r="BH28" s="252"/>
      <c r="BI28" s="252"/>
      <c r="BJ28" s="252"/>
      <c r="BK28" s="252"/>
      <c r="BL28" s="252"/>
      <c r="BM28" s="252"/>
      <c r="BN28" s="253">
        <f t="shared" ref="BN28:BN35" si="11">SUM(BE28:BM28)</f>
        <v>0</v>
      </c>
      <c r="BO28" s="55" t="s">
        <v>716</v>
      </c>
      <c r="BQ28" s="47"/>
      <c r="BS28" s="252"/>
      <c r="BT28" s="252"/>
      <c r="BU28" s="252"/>
      <c r="BV28" s="252"/>
      <c r="BW28" s="252"/>
      <c r="BX28" s="252"/>
      <c r="BY28" s="252"/>
      <c r="BZ28" s="252"/>
      <c r="CA28" s="252"/>
      <c r="CB28" s="253">
        <f t="shared" si="9"/>
        <v>0</v>
      </c>
    </row>
    <row r="29" spans="1:80" x14ac:dyDescent="0.2">
      <c r="A29" s="58"/>
      <c r="B29" s="60"/>
      <c r="C29" s="60"/>
      <c r="D29" s="58"/>
      <c r="E29" s="48"/>
      <c r="F29" s="48"/>
      <c r="G29" s="48"/>
      <c r="H29" s="48"/>
      <c r="I29" s="48"/>
      <c r="J29" s="61"/>
      <c r="K29" s="11" t="s">
        <v>392</v>
      </c>
      <c r="L29" s="48"/>
      <c r="M29" s="48"/>
      <c r="O29" s="274"/>
      <c r="P29" s="274"/>
      <c r="Q29" s="274"/>
      <c r="R29" s="274"/>
      <c r="S29" s="274"/>
      <c r="T29" s="274"/>
      <c r="U29" s="274"/>
      <c r="V29" s="274"/>
      <c r="W29" s="274"/>
      <c r="X29" s="273"/>
      <c r="Y29" s="55" t="s">
        <v>383</v>
      </c>
      <c r="Z29" s="634"/>
      <c r="AA29" s="636"/>
      <c r="AC29" s="252"/>
      <c r="AD29" s="252"/>
      <c r="AE29" s="252"/>
      <c r="AF29" s="252"/>
      <c r="AG29" s="252"/>
      <c r="AH29" s="252"/>
      <c r="AI29" s="252"/>
      <c r="AJ29" s="252"/>
      <c r="AK29" s="252"/>
      <c r="AL29" s="253">
        <f t="shared" si="8"/>
        <v>0</v>
      </c>
      <c r="AM29" s="647" t="s">
        <v>379</v>
      </c>
      <c r="AO29" s="47"/>
      <c r="AQ29" s="252"/>
      <c r="AR29" s="252"/>
      <c r="AS29" s="252"/>
      <c r="AT29" s="252"/>
      <c r="AU29" s="252"/>
      <c r="AV29" s="252"/>
      <c r="AW29" s="252"/>
      <c r="AX29" s="252"/>
      <c r="AY29" s="252"/>
      <c r="AZ29" s="253">
        <f t="shared" si="10"/>
        <v>0</v>
      </c>
      <c r="BA29" s="647" t="s">
        <v>379</v>
      </c>
      <c r="BC29" s="47"/>
      <c r="BE29" s="252"/>
      <c r="BF29" s="252"/>
      <c r="BG29" s="252"/>
      <c r="BH29" s="252"/>
      <c r="BI29" s="252"/>
      <c r="BJ29" s="252"/>
      <c r="BK29" s="252"/>
      <c r="BL29" s="252"/>
      <c r="BM29" s="252"/>
      <c r="BN29" s="253">
        <f t="shared" si="11"/>
        <v>0</v>
      </c>
      <c r="BQ29" s="47"/>
      <c r="BS29" s="597"/>
      <c r="BT29" s="597"/>
      <c r="BU29" s="597"/>
      <c r="BV29" s="597"/>
      <c r="BW29" s="597"/>
      <c r="BX29" s="597"/>
      <c r="BY29" s="597"/>
      <c r="BZ29" s="597"/>
      <c r="CA29" s="597"/>
      <c r="CB29" s="598">
        <f>+SUM(CB26:CB28)</f>
        <v>0</v>
      </c>
    </row>
    <row r="30" spans="1:80" ht="15.75" thickBot="1" x14ac:dyDescent="0.25">
      <c r="A30" s="60"/>
      <c r="B30" s="19" t="s">
        <v>537</v>
      </c>
      <c r="C30" s="48"/>
      <c r="D30" s="48"/>
      <c r="E30" s="48"/>
      <c r="F30" s="48"/>
      <c r="G30" s="48"/>
      <c r="H30" s="48"/>
      <c r="I30" s="58"/>
      <c r="J30" s="58"/>
      <c r="K30" s="55" t="s">
        <v>871</v>
      </c>
      <c r="L30" s="48"/>
      <c r="M30" s="48"/>
      <c r="O30" s="252"/>
      <c r="P30" s="252"/>
      <c r="Q30" s="252"/>
      <c r="R30" s="252"/>
      <c r="S30" s="252"/>
      <c r="T30" s="252"/>
      <c r="U30" s="252"/>
      <c r="V30" s="252"/>
      <c r="W30" s="252"/>
      <c r="X30" s="253">
        <f>SUM(O30:W30)</f>
        <v>0</v>
      </c>
      <c r="Y30" s="55" t="s">
        <v>384</v>
      </c>
      <c r="Z30" s="634"/>
      <c r="AA30" s="636"/>
      <c r="AC30" s="252"/>
      <c r="AD30" s="252"/>
      <c r="AE30" s="252"/>
      <c r="AF30" s="252"/>
      <c r="AG30" s="252"/>
      <c r="AH30" s="252"/>
      <c r="AI30" s="252"/>
      <c r="AJ30" s="252"/>
      <c r="AK30" s="252"/>
      <c r="AL30" s="253">
        <f t="shared" si="8"/>
        <v>0</v>
      </c>
      <c r="AM30" s="647" t="s">
        <v>380</v>
      </c>
      <c r="AQ30" s="252"/>
      <c r="AR30" s="252"/>
      <c r="AS30" s="252"/>
      <c r="AT30" s="252"/>
      <c r="AU30" s="252"/>
      <c r="AV30" s="252"/>
      <c r="AW30" s="252"/>
      <c r="AX30" s="252"/>
      <c r="AY30" s="252"/>
      <c r="AZ30" s="253">
        <f t="shared" si="10"/>
        <v>0</v>
      </c>
      <c r="BA30" s="647" t="s">
        <v>380</v>
      </c>
      <c r="BE30" s="252"/>
      <c r="BF30" s="252"/>
      <c r="BG30" s="252"/>
      <c r="BH30" s="252"/>
      <c r="BI30" s="252"/>
      <c r="BJ30" s="252"/>
      <c r="BK30" s="252"/>
      <c r="BL30" s="252"/>
      <c r="BM30" s="252"/>
      <c r="BN30" s="253">
        <f t="shared" si="11"/>
        <v>0</v>
      </c>
      <c r="BS30" s="287"/>
      <c r="BT30" s="287"/>
      <c r="BU30" s="287"/>
      <c r="BV30" s="287"/>
      <c r="BW30" s="287"/>
      <c r="BX30" s="287"/>
      <c r="BY30" s="287"/>
      <c r="BZ30" s="287"/>
      <c r="CA30" s="287"/>
      <c r="CB30" s="285"/>
    </row>
    <row r="31" spans="1:80" ht="15.75" thickTop="1" x14ac:dyDescent="0.2">
      <c r="A31" s="74"/>
      <c r="B31" s="59" t="s">
        <v>192</v>
      </c>
      <c r="C31" s="59"/>
      <c r="D31" s="59"/>
      <c r="E31" s="41" t="s">
        <v>538</v>
      </c>
      <c r="F31" s="41"/>
      <c r="G31" s="41" t="s">
        <v>539</v>
      </c>
      <c r="H31" s="41" t="s">
        <v>540</v>
      </c>
      <c r="I31" s="58"/>
      <c r="J31" s="58"/>
      <c r="K31" s="55" t="s">
        <v>872</v>
      </c>
      <c r="L31" s="48"/>
      <c r="M31" s="48"/>
      <c r="O31" s="252"/>
      <c r="P31" s="252"/>
      <c r="Q31" s="252"/>
      <c r="R31" s="252"/>
      <c r="S31" s="252"/>
      <c r="T31" s="252"/>
      <c r="U31" s="252"/>
      <c r="V31" s="252"/>
      <c r="W31" s="252"/>
      <c r="X31" s="253">
        <f>SUM(O31:W31)</f>
        <v>0</v>
      </c>
      <c r="Y31" s="55" t="s">
        <v>565</v>
      </c>
      <c r="Z31" s="634"/>
      <c r="AA31" s="636"/>
      <c r="AC31" s="252"/>
      <c r="AD31" s="252"/>
      <c r="AE31" s="252"/>
      <c r="AF31" s="252"/>
      <c r="AG31" s="252"/>
      <c r="AH31" s="252"/>
      <c r="AI31" s="252"/>
      <c r="AJ31" s="252"/>
      <c r="AK31" s="252"/>
      <c r="AL31" s="253">
        <f t="shared" si="8"/>
        <v>0</v>
      </c>
      <c r="AM31" s="55" t="s">
        <v>381</v>
      </c>
      <c r="AN31" s="92"/>
      <c r="AQ31" s="252"/>
      <c r="AR31" s="252"/>
      <c r="AS31" s="252"/>
      <c r="AT31" s="252"/>
      <c r="AU31" s="252"/>
      <c r="AV31" s="252"/>
      <c r="AW31" s="252"/>
      <c r="AX31" s="252"/>
      <c r="AY31" s="252"/>
      <c r="AZ31" s="253">
        <f t="shared" si="10"/>
        <v>0</v>
      </c>
      <c r="BA31" s="55" t="s">
        <v>381</v>
      </c>
      <c r="BB31" s="92"/>
      <c r="BE31" s="252"/>
      <c r="BF31" s="252"/>
      <c r="BG31" s="252"/>
      <c r="BH31" s="252"/>
      <c r="BI31" s="252"/>
      <c r="BJ31" s="252"/>
      <c r="BK31" s="252"/>
      <c r="BL31" s="252"/>
      <c r="BM31" s="252"/>
      <c r="BN31" s="253">
        <f t="shared" si="11"/>
        <v>0</v>
      </c>
      <c r="BP31" s="92"/>
      <c r="BR31" s="54" t="s">
        <v>57</v>
      </c>
      <c r="BS31" s="469">
        <f t="shared" ref="BS31:CA31" si="12">SUM(BS10:BS28)</f>
        <v>0</v>
      </c>
      <c r="BT31" s="469">
        <f t="shared" si="12"/>
        <v>0</v>
      </c>
      <c r="BU31" s="469">
        <f t="shared" si="12"/>
        <v>0</v>
      </c>
      <c r="BV31" s="469">
        <f t="shared" si="12"/>
        <v>0</v>
      </c>
      <c r="BW31" s="469">
        <f t="shared" si="12"/>
        <v>0</v>
      </c>
      <c r="BX31" s="469">
        <f t="shared" si="12"/>
        <v>0</v>
      </c>
      <c r="BY31" s="469">
        <f t="shared" si="12"/>
        <v>0</v>
      </c>
      <c r="BZ31" s="469">
        <f t="shared" si="12"/>
        <v>0</v>
      </c>
      <c r="CA31" s="469">
        <f t="shared" si="12"/>
        <v>0</v>
      </c>
      <c r="CB31" s="469">
        <f>SUM(BS31:CA31)</f>
        <v>0</v>
      </c>
    </row>
    <row r="32" spans="1:80" ht="15.75" thickBot="1" x14ac:dyDescent="0.25">
      <c r="A32" s="60"/>
      <c r="B32" s="59"/>
      <c r="C32" s="59"/>
      <c r="D32" s="59"/>
      <c r="E32" s="41"/>
      <c r="F32" s="41"/>
      <c r="G32" s="41"/>
      <c r="H32" s="41"/>
      <c r="I32" s="58"/>
      <c r="J32" s="58"/>
      <c r="K32" s="60"/>
      <c r="M32" s="92"/>
      <c r="O32" s="254"/>
      <c r="P32" s="254"/>
      <c r="Q32" s="254"/>
      <c r="R32" s="254"/>
      <c r="S32" s="254"/>
      <c r="T32" s="254"/>
      <c r="U32" s="254"/>
      <c r="V32" s="254"/>
      <c r="W32" s="254"/>
      <c r="X32" s="270">
        <f>+SUM(X11:X31)</f>
        <v>0</v>
      </c>
      <c r="Y32" s="11" t="s">
        <v>1350</v>
      </c>
      <c r="Z32" s="634"/>
      <c r="AA32" s="636"/>
      <c r="AC32" s="274"/>
      <c r="AD32" s="274"/>
      <c r="AE32" s="274"/>
      <c r="AF32" s="274"/>
      <c r="AG32" s="274"/>
      <c r="AH32" s="274"/>
      <c r="AI32" s="274"/>
      <c r="AJ32" s="274"/>
      <c r="AK32" s="274"/>
      <c r="AL32" s="273"/>
      <c r="AM32" s="55" t="s">
        <v>382</v>
      </c>
      <c r="AQ32" s="252"/>
      <c r="AR32" s="252"/>
      <c r="AS32" s="252"/>
      <c r="AT32" s="252"/>
      <c r="AU32" s="252"/>
      <c r="AV32" s="252"/>
      <c r="AW32" s="252"/>
      <c r="AX32" s="252"/>
      <c r="AY32" s="252"/>
      <c r="AZ32" s="253">
        <f t="shared" si="10"/>
        <v>0</v>
      </c>
      <c r="BA32" s="55" t="s">
        <v>382</v>
      </c>
      <c r="BE32" s="252"/>
      <c r="BF32" s="252"/>
      <c r="BG32" s="252"/>
      <c r="BH32" s="252"/>
      <c r="BI32" s="252"/>
      <c r="BJ32" s="252"/>
      <c r="BK32" s="252"/>
      <c r="BL32" s="252"/>
      <c r="BM32" s="252"/>
      <c r="BN32" s="253">
        <f t="shared" si="11"/>
        <v>0</v>
      </c>
      <c r="BS32" s="273"/>
      <c r="BT32" s="273"/>
      <c r="BU32" s="273"/>
      <c r="BV32" s="273"/>
      <c r="BW32" s="273"/>
      <c r="BX32" s="273"/>
      <c r="BY32" s="273"/>
      <c r="BZ32" s="273"/>
      <c r="CA32" s="273"/>
      <c r="CB32" s="254"/>
    </row>
    <row r="33" spans="1:80" ht="15.75" thickTop="1" x14ac:dyDescent="0.2">
      <c r="A33" s="60"/>
      <c r="B33" s="59" t="s">
        <v>104</v>
      </c>
      <c r="C33" s="61"/>
      <c r="D33" s="61"/>
      <c r="E33" s="600">
        <v>0</v>
      </c>
      <c r="F33" s="322">
        <f>+IF(E12=0, ,E33/E12)</f>
        <v>0</v>
      </c>
      <c r="G33" s="198">
        <f>+'Fee Summary'!$P$11</f>
        <v>0</v>
      </c>
      <c r="H33" s="62">
        <f>+E33*G33</f>
        <v>0</v>
      </c>
      <c r="I33" s="58"/>
      <c r="J33" s="58"/>
      <c r="K33" s="15" t="s">
        <v>567</v>
      </c>
      <c r="L33" s="48"/>
      <c r="M33" s="48"/>
      <c r="O33" s="277"/>
      <c r="P33" s="277"/>
      <c r="Q33" s="277"/>
      <c r="R33" s="277"/>
      <c r="S33" s="277"/>
      <c r="T33" s="277"/>
      <c r="U33" s="277"/>
      <c r="V33" s="277"/>
      <c r="W33" s="277"/>
      <c r="X33" s="254" t="s">
        <v>245</v>
      </c>
      <c r="Y33" s="55" t="s">
        <v>385</v>
      </c>
      <c r="Z33" s="638"/>
      <c r="AA33" s="636"/>
      <c r="AC33" s="252"/>
      <c r="AD33" s="252"/>
      <c r="AE33" s="252"/>
      <c r="AF33" s="252"/>
      <c r="AG33" s="252"/>
      <c r="AH33" s="252"/>
      <c r="AI33" s="252"/>
      <c r="AJ33" s="252"/>
      <c r="AK33" s="252"/>
      <c r="AL33" s="253">
        <f t="shared" si="8"/>
        <v>0</v>
      </c>
      <c r="AM33" s="55" t="s">
        <v>383</v>
      </c>
      <c r="AN33" s="634"/>
      <c r="AO33" s="636"/>
      <c r="AQ33" s="252"/>
      <c r="AR33" s="252"/>
      <c r="AS33" s="252"/>
      <c r="AT33" s="252"/>
      <c r="AU33" s="252"/>
      <c r="AV33" s="252"/>
      <c r="AW33" s="252"/>
      <c r="AX33" s="252"/>
      <c r="AY33" s="252"/>
      <c r="AZ33" s="253">
        <f t="shared" si="10"/>
        <v>0</v>
      </c>
      <c r="BA33" s="55" t="s">
        <v>383</v>
      </c>
      <c r="BB33" s="634"/>
      <c r="BC33" s="636"/>
      <c r="BE33" s="252"/>
      <c r="BF33" s="252"/>
      <c r="BG33" s="252"/>
      <c r="BH33" s="252"/>
      <c r="BI33" s="252"/>
      <c r="BJ33" s="252"/>
      <c r="BK33" s="252"/>
      <c r="BL33" s="252"/>
      <c r="BM33" s="252"/>
      <c r="BN33" s="253">
        <f t="shared" si="11"/>
        <v>0</v>
      </c>
      <c r="BP33" s="634"/>
      <c r="BQ33" s="636"/>
      <c r="BR33" s="92" t="s">
        <v>46</v>
      </c>
      <c r="BS33" s="195">
        <f>O43+AC37+AQ41+BE41+BS31</f>
        <v>0</v>
      </c>
      <c r="BT33" s="195">
        <f t="shared" ref="BT33:CA33" si="13">P43+AD37+AR41+BF41+BT31</f>
        <v>0</v>
      </c>
      <c r="BU33" s="195">
        <f t="shared" si="13"/>
        <v>0</v>
      </c>
      <c r="BV33" s="195">
        <f t="shared" si="13"/>
        <v>0</v>
      </c>
      <c r="BW33" s="195">
        <f t="shared" si="13"/>
        <v>0</v>
      </c>
      <c r="BX33" s="195">
        <f t="shared" si="13"/>
        <v>0</v>
      </c>
      <c r="BY33" s="195">
        <f t="shared" si="13"/>
        <v>0</v>
      </c>
      <c r="BZ33" s="195">
        <f t="shared" si="13"/>
        <v>0</v>
      </c>
      <c r="CA33" s="195">
        <f t="shared" si="13"/>
        <v>0</v>
      </c>
      <c r="CB33" s="195">
        <f>SUM(BS33:CA33)</f>
        <v>0</v>
      </c>
    </row>
    <row r="34" spans="1:80" x14ac:dyDescent="0.2">
      <c r="A34" s="58"/>
      <c r="B34" s="59" t="s">
        <v>318</v>
      </c>
      <c r="C34" s="47"/>
      <c r="D34" s="54"/>
      <c r="E34" s="600">
        <v>0</v>
      </c>
      <c r="F34" s="322">
        <f>+IF(E14=0, ,E34/E14)</f>
        <v>0</v>
      </c>
      <c r="G34" s="198">
        <f>+'Fee Summary'!$P$23</f>
        <v>0</v>
      </c>
      <c r="H34" s="62">
        <f>+E34*G34</f>
        <v>0</v>
      </c>
      <c r="I34" s="58"/>
      <c r="J34" s="58"/>
      <c r="K34" s="11" t="s">
        <v>394</v>
      </c>
      <c r="L34" s="48"/>
      <c r="M34" s="48"/>
      <c r="O34" s="252"/>
      <c r="P34" s="252"/>
      <c r="Q34" s="252"/>
      <c r="R34" s="252"/>
      <c r="S34" s="252"/>
      <c r="T34" s="252"/>
      <c r="U34" s="252"/>
      <c r="V34" s="252"/>
      <c r="W34" s="252"/>
      <c r="X34" s="253">
        <f>SUM(O34:W34)</f>
        <v>0</v>
      </c>
      <c r="Y34" s="55" t="s">
        <v>386</v>
      </c>
      <c r="AA34" s="47"/>
      <c r="AC34" s="252"/>
      <c r="AD34" s="252"/>
      <c r="AE34" s="252"/>
      <c r="AF34" s="252"/>
      <c r="AG34" s="252"/>
      <c r="AH34" s="252"/>
      <c r="AI34" s="252"/>
      <c r="AJ34" s="252"/>
      <c r="AK34" s="252"/>
      <c r="AL34" s="253">
        <f t="shared" si="8"/>
        <v>0</v>
      </c>
      <c r="AM34" s="55" t="s">
        <v>384</v>
      </c>
      <c r="AN34" s="638"/>
      <c r="AO34" s="635"/>
      <c r="AQ34" s="252"/>
      <c r="AR34" s="252"/>
      <c r="AS34" s="252"/>
      <c r="AT34" s="252"/>
      <c r="AU34" s="252"/>
      <c r="AV34" s="252"/>
      <c r="AW34" s="252"/>
      <c r="AX34" s="252"/>
      <c r="AY34" s="252"/>
      <c r="AZ34" s="253">
        <f t="shared" si="10"/>
        <v>0</v>
      </c>
      <c r="BA34" s="55" t="s">
        <v>384</v>
      </c>
      <c r="BB34" s="638"/>
      <c r="BC34" s="635"/>
      <c r="BE34" s="252"/>
      <c r="BF34" s="252"/>
      <c r="BG34" s="252"/>
      <c r="BH34" s="252"/>
      <c r="BI34" s="252"/>
      <c r="BJ34" s="252"/>
      <c r="BK34" s="252"/>
      <c r="BL34" s="252"/>
      <c r="BM34" s="252"/>
      <c r="BN34" s="253">
        <f t="shared" si="11"/>
        <v>0</v>
      </c>
      <c r="BO34" s="60"/>
      <c r="BP34" s="638"/>
      <c r="BQ34" s="635"/>
      <c r="BS34" s="702">
        <f>IF($CB$33=0,0,BS33/$CB$33)</f>
        <v>0</v>
      </c>
      <c r="BT34" s="702">
        <f t="shared" ref="BT34:CA34" si="14">IF($CB$33=0,0,BT33/$CB$33)</f>
        <v>0</v>
      </c>
      <c r="BU34" s="702">
        <f t="shared" si="14"/>
        <v>0</v>
      </c>
      <c r="BV34" s="702">
        <f t="shared" si="14"/>
        <v>0</v>
      </c>
      <c r="BW34" s="702">
        <f t="shared" si="14"/>
        <v>0</v>
      </c>
      <c r="BX34" s="702">
        <f t="shared" si="14"/>
        <v>0</v>
      </c>
      <c r="BY34" s="702">
        <f t="shared" si="14"/>
        <v>0</v>
      </c>
      <c r="BZ34" s="702">
        <f t="shared" si="14"/>
        <v>0</v>
      </c>
      <c r="CA34" s="702">
        <f t="shared" si="14"/>
        <v>0</v>
      </c>
      <c r="CB34" s="717">
        <f>SUM(BS34:CA34)</f>
        <v>0</v>
      </c>
    </row>
    <row r="35" spans="1:80" x14ac:dyDescent="0.2">
      <c r="A35" s="74"/>
      <c r="B35" s="59" t="s">
        <v>319</v>
      </c>
      <c r="C35" s="61"/>
      <c r="D35" s="54"/>
      <c r="E35" s="600">
        <v>0</v>
      </c>
      <c r="F35" s="322">
        <f>+IF(E15=0, ,E35/E15)</f>
        <v>0</v>
      </c>
      <c r="G35" s="198">
        <f>+'Fee Summary'!$P$24</f>
        <v>0</v>
      </c>
      <c r="H35" s="62">
        <f>+E35*G35</f>
        <v>0</v>
      </c>
      <c r="I35" s="48"/>
      <c r="J35" s="48"/>
      <c r="K35" s="11" t="s">
        <v>393</v>
      </c>
      <c r="L35" s="48"/>
      <c r="M35" s="48"/>
      <c r="O35" s="274"/>
      <c r="P35" s="274"/>
      <c r="Q35" s="274"/>
      <c r="R35" s="274"/>
      <c r="S35" s="274"/>
      <c r="T35" s="274"/>
      <c r="U35" s="274"/>
      <c r="V35" s="274"/>
      <c r="W35" s="274"/>
      <c r="X35" s="273"/>
      <c r="AA35" s="47"/>
      <c r="AC35" s="597"/>
      <c r="AD35" s="597"/>
      <c r="AE35" s="597"/>
      <c r="AF35" s="597"/>
      <c r="AG35" s="597"/>
      <c r="AH35" s="597"/>
      <c r="AI35" s="597"/>
      <c r="AJ35" s="597"/>
      <c r="AK35" s="597"/>
      <c r="AL35" s="598">
        <f>+SUM(AL22:AL34)</f>
        <v>0</v>
      </c>
      <c r="AM35" s="55" t="s">
        <v>565</v>
      </c>
      <c r="AQ35" s="252"/>
      <c r="AR35" s="252"/>
      <c r="AS35" s="252"/>
      <c r="AT35" s="252"/>
      <c r="AU35" s="252"/>
      <c r="AV35" s="252"/>
      <c r="AW35" s="252"/>
      <c r="AX35" s="252"/>
      <c r="AY35" s="252"/>
      <c r="AZ35" s="253">
        <f t="shared" si="10"/>
        <v>0</v>
      </c>
      <c r="BA35" s="55" t="s">
        <v>565</v>
      </c>
      <c r="BE35" s="252"/>
      <c r="BF35" s="252"/>
      <c r="BG35" s="252"/>
      <c r="BH35" s="252"/>
      <c r="BI35" s="252"/>
      <c r="BJ35" s="252"/>
      <c r="BK35" s="252"/>
      <c r="BL35" s="252"/>
      <c r="BM35" s="252"/>
      <c r="BN35" s="253">
        <f t="shared" si="11"/>
        <v>0</v>
      </c>
    </row>
    <row r="36" spans="1:80" ht="15.75" thickBot="1" x14ac:dyDescent="0.25">
      <c r="A36" s="48"/>
      <c r="B36" s="59" t="s">
        <v>361</v>
      </c>
      <c r="C36" s="61"/>
      <c r="D36" s="54"/>
      <c r="E36" s="600">
        <v>0</v>
      </c>
      <c r="F36" s="322">
        <f>+IF(E17=0, ,E36/E17)</f>
        <v>0</v>
      </c>
      <c r="G36" s="198">
        <f>+'Fee Summary'!$P$27</f>
        <v>0</v>
      </c>
      <c r="H36" s="62">
        <f>+E36*G36</f>
        <v>0</v>
      </c>
      <c r="I36" s="48"/>
      <c r="J36" s="48"/>
      <c r="K36" s="55" t="s">
        <v>873</v>
      </c>
      <c r="L36" s="48"/>
      <c r="M36" s="48"/>
      <c r="O36" s="252"/>
      <c r="P36" s="252"/>
      <c r="Q36" s="252"/>
      <c r="R36" s="252"/>
      <c r="S36" s="252"/>
      <c r="T36" s="252"/>
      <c r="U36" s="252"/>
      <c r="V36" s="252"/>
      <c r="W36" s="252"/>
      <c r="X36" s="253">
        <f>SUM(O36:W36)</f>
        <v>0</v>
      </c>
      <c r="Y36" s="13"/>
      <c r="Z36" s="54"/>
      <c r="AA36" s="47"/>
      <c r="AC36" s="286"/>
      <c r="AD36" s="286"/>
      <c r="AE36" s="286"/>
      <c r="AF36" s="286"/>
      <c r="AG36" s="286"/>
      <c r="AH36" s="286"/>
      <c r="AI36" s="286"/>
      <c r="AJ36" s="286"/>
      <c r="AK36" s="286"/>
      <c r="AL36" s="310"/>
      <c r="AM36" s="11" t="s">
        <v>1350</v>
      </c>
      <c r="AQ36" s="274"/>
      <c r="AR36" s="274"/>
      <c r="AS36" s="274"/>
      <c r="AT36" s="274"/>
      <c r="AU36" s="274"/>
      <c r="AV36" s="274"/>
      <c r="AW36" s="274"/>
      <c r="AX36" s="274"/>
      <c r="AY36" s="274"/>
      <c r="AZ36" s="273"/>
      <c r="BA36" s="11" t="s">
        <v>1350</v>
      </c>
      <c r="BE36" s="274"/>
      <c r="BF36" s="274"/>
      <c r="BG36" s="274"/>
      <c r="BH36" s="274"/>
      <c r="BI36" s="274"/>
      <c r="BJ36" s="274"/>
      <c r="BK36" s="274"/>
      <c r="BL36" s="274"/>
      <c r="BM36" s="274"/>
      <c r="BN36" s="273"/>
    </row>
    <row r="37" spans="1:80" ht="15.75" thickTop="1" x14ac:dyDescent="0.2">
      <c r="A37" s="48"/>
      <c r="B37" s="59" t="s">
        <v>134</v>
      </c>
      <c r="C37" s="61"/>
      <c r="D37" s="54"/>
      <c r="E37" s="600">
        <v>0</v>
      </c>
      <c r="F37" s="322">
        <f>+IF(E18=0, ,E37/E18)</f>
        <v>0</v>
      </c>
      <c r="G37" s="198">
        <f>+'Fee Summary'!$P$13</f>
        <v>0</v>
      </c>
      <c r="H37" s="62">
        <f>+E37*G37</f>
        <v>0</v>
      </c>
      <c r="K37" s="55" t="s">
        <v>570</v>
      </c>
      <c r="L37" s="48"/>
      <c r="M37" s="48"/>
      <c r="O37" s="252"/>
      <c r="P37" s="252"/>
      <c r="Q37" s="252"/>
      <c r="R37" s="252"/>
      <c r="S37" s="252"/>
      <c r="T37" s="252"/>
      <c r="U37" s="252"/>
      <c r="V37" s="252"/>
      <c r="W37" s="252"/>
      <c r="X37" s="253">
        <f>SUM(O37:W37)</f>
        <v>0</v>
      </c>
      <c r="Z37" s="92"/>
      <c r="AB37" s="54" t="s">
        <v>57</v>
      </c>
      <c r="AC37" s="469">
        <f>SUM(AC11:AC34)</f>
        <v>0</v>
      </c>
      <c r="AD37" s="469">
        <f t="shared" ref="AD37:AK37" si="15">SUM(AD11:AD34)</f>
        <v>0</v>
      </c>
      <c r="AE37" s="469">
        <f t="shared" si="15"/>
        <v>0</v>
      </c>
      <c r="AF37" s="469">
        <f t="shared" si="15"/>
        <v>0</v>
      </c>
      <c r="AG37" s="469">
        <f t="shared" si="15"/>
        <v>0</v>
      </c>
      <c r="AH37" s="469">
        <f>SUM(AH11:AH34)</f>
        <v>0</v>
      </c>
      <c r="AI37" s="469">
        <f t="shared" si="15"/>
        <v>0</v>
      </c>
      <c r="AJ37" s="469">
        <f t="shared" si="15"/>
        <v>0</v>
      </c>
      <c r="AK37" s="469">
        <f t="shared" si="15"/>
        <v>0</v>
      </c>
      <c r="AL37" s="469">
        <f>SUM(AC37:AK37)</f>
        <v>0</v>
      </c>
      <c r="AM37" s="55" t="s">
        <v>385</v>
      </c>
      <c r="AQ37" s="252"/>
      <c r="AR37" s="252"/>
      <c r="AS37" s="252"/>
      <c r="AT37" s="252"/>
      <c r="AU37" s="252"/>
      <c r="AV37" s="252"/>
      <c r="AW37" s="252"/>
      <c r="AX37" s="252"/>
      <c r="AY37" s="252"/>
      <c r="AZ37" s="253">
        <f t="shared" ref="AZ37:AZ38" si="16">SUM(AQ37:AY37)</f>
        <v>0</v>
      </c>
      <c r="BA37" s="55" t="s">
        <v>385</v>
      </c>
      <c r="BE37" s="252"/>
      <c r="BF37" s="252"/>
      <c r="BG37" s="252"/>
      <c r="BH37" s="252"/>
      <c r="BI37" s="252"/>
      <c r="BJ37" s="252"/>
      <c r="BK37" s="252"/>
      <c r="BL37" s="252"/>
      <c r="BM37" s="252"/>
      <c r="BN37" s="253">
        <f t="shared" ref="BN37:BN38" si="17">SUM(BE37:BM37)</f>
        <v>0</v>
      </c>
    </row>
    <row r="38" spans="1:80" x14ac:dyDescent="0.2">
      <c r="B38" s="55"/>
      <c r="C38" s="48"/>
      <c r="D38" s="61" t="s">
        <v>46</v>
      </c>
      <c r="E38" s="601">
        <f>+SUM(E33:E37)</f>
        <v>0</v>
      </c>
      <c r="F38" s="323"/>
      <c r="G38" s="323"/>
      <c r="H38" s="167">
        <f>+SUM(H33:H37)</f>
        <v>0</v>
      </c>
      <c r="K38" s="11" t="s">
        <v>395</v>
      </c>
      <c r="L38" s="48"/>
      <c r="M38" s="48"/>
      <c r="O38" s="252"/>
      <c r="P38" s="252"/>
      <c r="Q38" s="252"/>
      <c r="R38" s="252"/>
      <c r="S38" s="252"/>
      <c r="T38" s="252"/>
      <c r="U38" s="252"/>
      <c r="V38" s="252"/>
      <c r="W38" s="252"/>
      <c r="X38" s="253">
        <f>SUM(O38:W38)</f>
        <v>0</v>
      </c>
      <c r="AM38" s="55" t="s">
        <v>386</v>
      </c>
      <c r="AQ38" s="252"/>
      <c r="AR38" s="252"/>
      <c r="AS38" s="252"/>
      <c r="AT38" s="252"/>
      <c r="AU38" s="252"/>
      <c r="AV38" s="252"/>
      <c r="AW38" s="252"/>
      <c r="AX38" s="252"/>
      <c r="AY38" s="252"/>
      <c r="AZ38" s="253">
        <f t="shared" si="16"/>
        <v>0</v>
      </c>
      <c r="BA38" s="55" t="s">
        <v>386</v>
      </c>
      <c r="BE38" s="252"/>
      <c r="BF38" s="252"/>
      <c r="BG38" s="252"/>
      <c r="BH38" s="252"/>
      <c r="BI38" s="252"/>
      <c r="BJ38" s="252"/>
      <c r="BK38" s="252"/>
      <c r="BL38" s="252"/>
      <c r="BM38" s="252"/>
      <c r="BN38" s="253">
        <f t="shared" si="17"/>
        <v>0</v>
      </c>
    </row>
    <row r="39" spans="1:80" x14ac:dyDescent="0.2">
      <c r="D39" s="48"/>
      <c r="E39" s="48"/>
      <c r="F39" s="48"/>
      <c r="G39" s="48"/>
      <c r="H39" s="59"/>
      <c r="K39" s="11" t="s">
        <v>396</v>
      </c>
      <c r="L39" s="48"/>
      <c r="M39" s="48"/>
      <c r="O39" s="252"/>
      <c r="P39" s="252"/>
      <c r="Q39" s="252"/>
      <c r="R39" s="252"/>
      <c r="S39" s="252"/>
      <c r="T39" s="252"/>
      <c r="U39" s="252"/>
      <c r="V39" s="252"/>
      <c r="W39" s="252"/>
      <c r="X39" s="253">
        <f>SUM(O39:W39)</f>
        <v>0</v>
      </c>
      <c r="Z39" s="634"/>
      <c r="AA39" s="636"/>
      <c r="AQ39" s="597"/>
      <c r="AR39" s="597"/>
      <c r="AS39" s="597"/>
      <c r="AT39" s="597"/>
      <c r="AU39" s="597"/>
      <c r="AV39" s="597"/>
      <c r="AW39" s="597"/>
      <c r="AX39" s="597"/>
      <c r="AY39" s="597"/>
      <c r="AZ39" s="598">
        <f>+SUM(AZ26:AZ38)</f>
        <v>0</v>
      </c>
      <c r="BE39" s="597"/>
      <c r="BF39" s="597"/>
      <c r="BG39" s="597"/>
      <c r="BH39" s="597"/>
      <c r="BI39" s="597"/>
      <c r="BJ39" s="597"/>
      <c r="BK39" s="597"/>
      <c r="BL39" s="597"/>
      <c r="BM39" s="597"/>
      <c r="BN39" s="598">
        <f>+SUM(BN26:BN38)</f>
        <v>0</v>
      </c>
    </row>
    <row r="40" spans="1:80" ht="15.75" thickBot="1" x14ac:dyDescent="0.25">
      <c r="D40" s="48"/>
      <c r="H40" s="59"/>
      <c r="K40" s="11" t="s">
        <v>397</v>
      </c>
      <c r="L40" s="48"/>
      <c r="M40" s="48"/>
      <c r="O40" s="252"/>
      <c r="P40" s="252"/>
      <c r="Q40" s="252"/>
      <c r="R40" s="252"/>
      <c r="S40" s="252"/>
      <c r="T40" s="252"/>
      <c r="U40" s="252"/>
      <c r="V40" s="252"/>
      <c r="W40" s="252"/>
      <c r="X40" s="253">
        <f>SUM(O40:W40)</f>
        <v>0</v>
      </c>
      <c r="Y40" s="60"/>
      <c r="Z40" s="638"/>
      <c r="AA40" s="635"/>
      <c r="AQ40" s="287"/>
      <c r="AR40" s="287"/>
      <c r="AS40" s="287"/>
      <c r="AT40" s="287"/>
      <c r="AU40" s="287"/>
      <c r="AV40" s="287"/>
      <c r="AW40" s="287"/>
      <c r="AX40" s="287"/>
      <c r="AY40" s="287"/>
      <c r="AZ40" s="285"/>
      <c r="BE40" s="287"/>
      <c r="BF40" s="287"/>
      <c r="BG40" s="287"/>
      <c r="BH40" s="287"/>
      <c r="BI40" s="287"/>
      <c r="BJ40" s="287"/>
      <c r="BK40" s="287"/>
      <c r="BL40" s="287"/>
      <c r="BM40" s="287"/>
      <c r="BN40" s="285"/>
    </row>
    <row r="41" spans="1:80" ht="15.75" thickTop="1" x14ac:dyDescent="0.2">
      <c r="K41" s="13"/>
      <c r="M41" s="92"/>
      <c r="O41" s="274"/>
      <c r="P41" s="274"/>
      <c r="Q41" s="274"/>
      <c r="R41" s="274"/>
      <c r="S41" s="274"/>
      <c r="T41" s="274"/>
      <c r="U41" s="274"/>
      <c r="V41" s="274"/>
      <c r="W41" s="274"/>
      <c r="X41" s="270">
        <f>+SUM(X34:X40)</f>
        <v>0</v>
      </c>
      <c r="Z41" s="634"/>
      <c r="AA41" s="636"/>
      <c r="AP41" s="54" t="s">
        <v>57</v>
      </c>
      <c r="AQ41" s="469">
        <f t="shared" ref="AQ41:AY41" si="18">SUM(AQ10:AQ38)</f>
        <v>0</v>
      </c>
      <c r="AR41" s="469">
        <f t="shared" si="18"/>
        <v>0</v>
      </c>
      <c r="AS41" s="469">
        <f t="shared" si="18"/>
        <v>0</v>
      </c>
      <c r="AT41" s="469">
        <f t="shared" si="18"/>
        <v>0</v>
      </c>
      <c r="AU41" s="469">
        <f t="shared" si="18"/>
        <v>0</v>
      </c>
      <c r="AV41" s="469">
        <f t="shared" si="18"/>
        <v>0</v>
      </c>
      <c r="AW41" s="469">
        <f t="shared" si="18"/>
        <v>0</v>
      </c>
      <c r="AX41" s="469">
        <f t="shared" si="18"/>
        <v>0</v>
      </c>
      <c r="AY41" s="469">
        <f t="shared" si="18"/>
        <v>0</v>
      </c>
      <c r="AZ41" s="469">
        <f>SUM(AQ41:AY41)</f>
        <v>0</v>
      </c>
      <c r="BD41" s="54" t="s">
        <v>57</v>
      </c>
      <c r="BE41" s="469">
        <f t="shared" ref="BE41:BM41" si="19">SUM(BE10:BE38)</f>
        <v>0</v>
      </c>
      <c r="BF41" s="469">
        <f t="shared" si="19"/>
        <v>0</v>
      </c>
      <c r="BG41" s="469">
        <f t="shared" si="19"/>
        <v>0</v>
      </c>
      <c r="BH41" s="469">
        <f t="shared" si="19"/>
        <v>0</v>
      </c>
      <c r="BI41" s="469">
        <f t="shared" si="19"/>
        <v>0</v>
      </c>
      <c r="BJ41" s="469">
        <f t="shared" si="19"/>
        <v>0</v>
      </c>
      <c r="BK41" s="469">
        <f t="shared" si="19"/>
        <v>0</v>
      </c>
      <c r="BL41" s="469">
        <f t="shared" si="19"/>
        <v>0</v>
      </c>
      <c r="BM41" s="469">
        <f t="shared" si="19"/>
        <v>0</v>
      </c>
      <c r="BN41" s="469">
        <f>SUM(BE41:BM41)</f>
        <v>0</v>
      </c>
    </row>
    <row r="42" spans="1:80" ht="15.75" thickBot="1" x14ac:dyDescent="0.25">
      <c r="O42" s="283"/>
      <c r="P42" s="283"/>
      <c r="Q42" s="283"/>
      <c r="R42" s="283"/>
      <c r="S42" s="283"/>
      <c r="T42" s="283"/>
      <c r="U42" s="283"/>
      <c r="V42" s="283"/>
      <c r="W42" s="283"/>
      <c r="X42" s="284"/>
      <c r="Z42" s="638"/>
      <c r="AA42" s="635"/>
      <c r="AQ42" s="608"/>
      <c r="AR42" s="608"/>
      <c r="AS42" s="608"/>
      <c r="AT42" s="608"/>
      <c r="AU42" s="608"/>
      <c r="AV42" s="608"/>
      <c r="AW42" s="608"/>
      <c r="AX42" s="608"/>
      <c r="AY42" s="608"/>
      <c r="AZ42" s="609"/>
      <c r="BA42" s="610"/>
      <c r="BB42" s="610"/>
      <c r="BC42" s="610"/>
      <c r="BD42" s="610"/>
      <c r="BE42" s="610"/>
      <c r="BF42" s="610"/>
      <c r="BG42" s="610"/>
      <c r="BH42" s="610"/>
      <c r="BI42" s="610"/>
      <c r="BJ42" s="610"/>
      <c r="BK42" s="610"/>
      <c r="BL42" s="610"/>
      <c r="BM42" s="610"/>
      <c r="BN42" s="610"/>
    </row>
    <row r="43" spans="1:80" ht="15.75" thickTop="1" x14ac:dyDescent="0.2">
      <c r="N43" s="92" t="s">
        <v>57</v>
      </c>
      <c r="O43" s="469">
        <f t="shared" ref="O43:W43" si="20">CEILING((SUM(O11:O40)),0.25)</f>
        <v>0</v>
      </c>
      <c r="P43" s="469">
        <f t="shared" si="20"/>
        <v>0</v>
      </c>
      <c r="Q43" s="469">
        <f t="shared" si="20"/>
        <v>0</v>
      </c>
      <c r="R43" s="469">
        <f t="shared" si="20"/>
        <v>0</v>
      </c>
      <c r="S43" s="469">
        <f t="shared" si="20"/>
        <v>0</v>
      </c>
      <c r="T43" s="469">
        <f t="shared" si="20"/>
        <v>0</v>
      </c>
      <c r="U43" s="469">
        <f t="shared" si="20"/>
        <v>0</v>
      </c>
      <c r="V43" s="469">
        <f>CEILING((SUM(V11:V40)),0.25)</f>
        <v>0</v>
      </c>
      <c r="W43" s="469">
        <f t="shared" si="20"/>
        <v>0</v>
      </c>
      <c r="X43" s="469">
        <f>SUM(O43:W43)</f>
        <v>0</v>
      </c>
      <c r="Z43" s="638"/>
      <c r="AA43" s="636"/>
    </row>
    <row r="44" spans="1:80" x14ac:dyDescent="0.2">
      <c r="Z44" s="634"/>
      <c r="AA44" s="636"/>
    </row>
    <row r="45" spans="1:80" x14ac:dyDescent="0.2">
      <c r="Z45" s="638"/>
      <c r="AA45" s="635"/>
    </row>
    <row r="46" spans="1:80" x14ac:dyDescent="0.2">
      <c r="Z46" s="638"/>
      <c r="AA46" s="635"/>
    </row>
    <row r="47" spans="1:80" x14ac:dyDescent="0.2">
      <c r="Z47" s="634"/>
      <c r="AA47" s="635"/>
    </row>
    <row r="48" spans="1:80" x14ac:dyDescent="0.2">
      <c r="Z48" s="638"/>
      <c r="AA48" s="636"/>
    </row>
    <row r="49" spans="26:27" x14ac:dyDescent="0.2">
      <c r="Z49" s="638"/>
      <c r="AA49" s="636"/>
    </row>
    <row r="50" spans="26:27" x14ac:dyDescent="0.2">
      <c r="Z50" s="634"/>
      <c r="AA50" s="635"/>
    </row>
    <row r="51" spans="26:27" x14ac:dyDescent="0.2">
      <c r="Z51" s="634"/>
      <c r="AA51" s="635"/>
    </row>
    <row r="52" spans="26:27" x14ac:dyDescent="0.2">
      <c r="Z52" s="638"/>
      <c r="AA52" s="635"/>
    </row>
    <row r="53" spans="26:27" x14ac:dyDescent="0.2">
      <c r="Z53" s="638"/>
      <c r="AA53" s="635"/>
    </row>
    <row r="54" spans="26:27" x14ac:dyDescent="0.2">
      <c r="Z54" s="634"/>
      <c r="AA54" s="635"/>
    </row>
    <row r="55" spans="26:27" x14ac:dyDescent="0.2">
      <c r="Z55" s="638"/>
      <c r="AA55" s="635"/>
    </row>
    <row r="56" spans="26:27" x14ac:dyDescent="0.2">
      <c r="Z56" s="638"/>
      <c r="AA56" s="635"/>
    </row>
    <row r="57" spans="26:27" x14ac:dyDescent="0.2">
      <c r="Z57" s="634"/>
      <c r="AA57" s="635"/>
    </row>
    <row r="58" spans="26:27" x14ac:dyDescent="0.2">
      <c r="Z58" s="634"/>
      <c r="AA58" s="635"/>
    </row>
    <row r="59" spans="26:27" x14ac:dyDescent="0.2">
      <c r="AA59" s="635"/>
    </row>
    <row r="60" spans="26:27" x14ac:dyDescent="0.2">
      <c r="AA60" s="635"/>
    </row>
    <row r="61" spans="26:27" x14ac:dyDescent="0.2">
      <c r="AA61" s="635"/>
    </row>
    <row r="62" spans="26:27" x14ac:dyDescent="0.2">
      <c r="AA62" s="157"/>
    </row>
  </sheetData>
  <sheetProtection algorithmName="SHA-512" hashValue="OuBli/yD1M5uBJPhp9pXGDOf7Funrzs+g51lHjV+MsYo5agXGpDxGPzbA3rPfsfGEv/hOdeKGuRy/rALSFHynw==" saltValue="P3pt5wqzValHa1Obz1CjBA==" spinCount="100000" sheet="1" objects="1" scenarios="1"/>
  <mergeCells count="2">
    <mergeCell ref="E23:G23"/>
    <mergeCell ref="E28:G28"/>
  </mergeCells>
  <printOptions horizontalCentered="1"/>
  <pageMargins left="0.1" right="0.1" top="0.5" bottom="0.5" header="0.3" footer="0.25"/>
  <pageSetup scale="84" orientation="landscape" r:id="rId1"/>
  <headerFooter alignWithMargins="0">
    <oddFooter>&amp;L&amp;"Times New Roman,Regular"&amp;8Date of Estimate: &amp;D&amp;C&amp;"Times New Roman,Regular"&amp;8File Name: &amp;F</oddFooter>
  </headerFooter>
  <colBreaks count="5" manualBreakCount="5">
    <brk id="10" max="46" man="1"/>
    <brk id="24" max="1048575" man="1"/>
    <brk id="38" max="1048575" man="1"/>
    <brk id="52" max="1048575" man="1"/>
    <brk id="66" max="1048575" man="1"/>
  </colBreaks>
  <ignoredErrors>
    <ignoredError sqref="H10" evalErro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50C7A-00F1-46F4-B283-24A11CB27FF9}">
  <sheetPr codeName="Sheet20">
    <tabColor rgb="FFFFFF00"/>
  </sheetPr>
  <dimension ref="A1:EO235"/>
  <sheetViews>
    <sheetView topLeftCell="DH15" zoomScaleNormal="100" zoomScaleSheetLayoutView="75" workbookViewId="0">
      <selection activeCell="B101" sqref="B101"/>
    </sheetView>
  </sheetViews>
  <sheetFormatPr defaultColWidth="9.140625" defaultRowHeight="15" x14ac:dyDescent="0.2"/>
  <cols>
    <col min="1" max="7" width="9.140625" style="619"/>
    <col min="8" max="8" width="19" style="619" bestFit="1" customWidth="1"/>
    <col min="9" max="9" width="9.140625" style="619"/>
    <col min="10" max="10" width="11.140625" style="619" customWidth="1"/>
    <col min="11" max="13" width="11.7109375" style="619" customWidth="1"/>
    <col min="14" max="29" width="7.7109375" style="619" customWidth="1"/>
    <col min="30" max="32" width="11.7109375" style="619" customWidth="1"/>
    <col min="33" max="48" width="7.7109375" style="619" customWidth="1"/>
    <col min="49" max="51" width="11.7109375" style="619" customWidth="1"/>
    <col min="52" max="67" width="7.7109375" style="619" customWidth="1"/>
    <col min="68" max="70" width="11.7109375" style="619" customWidth="1"/>
    <col min="71" max="86" width="7.7109375" style="619" customWidth="1"/>
    <col min="87" max="89" width="11.7109375" style="619" customWidth="1"/>
    <col min="90" max="105" width="7.7109375" style="619" customWidth="1"/>
    <col min="106" max="108" width="11.7109375" style="619" customWidth="1"/>
    <col min="109" max="124" width="7.7109375" style="619" customWidth="1"/>
    <col min="125" max="127" width="11.7109375" style="619" customWidth="1"/>
    <col min="128" max="143" width="7.7109375" style="619" customWidth="1"/>
    <col min="144" max="16384" width="9.140625" style="619"/>
  </cols>
  <sheetData>
    <row r="1" spans="1:143" x14ac:dyDescent="0.2">
      <c r="A1" s="48"/>
      <c r="B1" s="48"/>
      <c r="C1" s="48"/>
      <c r="D1" s="48"/>
      <c r="E1" s="48"/>
      <c r="F1" s="40" t="s">
        <v>363</v>
      </c>
      <c r="G1" s="48"/>
      <c r="H1" s="48"/>
      <c r="I1" s="48"/>
      <c r="J1" s="48"/>
      <c r="K1" s="47"/>
      <c r="L1" s="47"/>
      <c r="M1" s="47"/>
      <c r="N1" s="47"/>
      <c r="O1" s="47"/>
      <c r="R1" s="47"/>
      <c r="S1" s="40" t="s">
        <v>363</v>
      </c>
      <c r="T1" s="47"/>
      <c r="U1" s="47"/>
      <c r="V1" s="47"/>
      <c r="W1" s="47"/>
      <c r="X1" s="47"/>
      <c r="Y1" s="47"/>
      <c r="Z1" s="47"/>
      <c r="AA1" s="47"/>
      <c r="AB1" s="47"/>
      <c r="AC1" s="47"/>
      <c r="AD1" s="47"/>
      <c r="AE1" s="47"/>
      <c r="AF1" s="47"/>
      <c r="AG1" s="47"/>
      <c r="AH1" s="47"/>
      <c r="AK1" s="47"/>
      <c r="AL1" s="40" t="s">
        <v>363</v>
      </c>
      <c r="AM1" s="47"/>
      <c r="AN1" s="47"/>
      <c r="AO1" s="47"/>
      <c r="AP1" s="47"/>
      <c r="AQ1" s="47"/>
      <c r="AR1" s="47"/>
      <c r="AS1" s="47"/>
      <c r="AT1" s="47"/>
      <c r="AU1" s="47"/>
      <c r="AV1" s="47"/>
      <c r="AW1" s="47"/>
      <c r="AX1" s="47"/>
      <c r="AY1" s="47"/>
      <c r="AZ1" s="47"/>
      <c r="BA1" s="47"/>
      <c r="BD1" s="47"/>
      <c r="BE1" s="40" t="s">
        <v>363</v>
      </c>
      <c r="BF1" s="47"/>
      <c r="BG1" s="47"/>
      <c r="BH1" s="47"/>
      <c r="BI1" s="47"/>
      <c r="BJ1" s="47"/>
      <c r="BK1" s="47"/>
      <c r="BL1" s="47"/>
      <c r="BM1" s="47"/>
      <c r="BN1" s="47"/>
      <c r="BO1" s="47"/>
      <c r="BP1" s="47"/>
      <c r="BQ1" s="47"/>
      <c r="BR1" s="47"/>
      <c r="BS1" s="47"/>
      <c r="BT1" s="47"/>
      <c r="BW1" s="47"/>
      <c r="BX1" s="40" t="s">
        <v>363</v>
      </c>
      <c r="BY1" s="47"/>
      <c r="BZ1" s="47"/>
      <c r="CA1" s="47"/>
      <c r="CB1" s="47"/>
      <c r="CC1" s="47"/>
      <c r="CD1" s="47"/>
      <c r="CE1" s="47"/>
      <c r="CF1" s="47"/>
      <c r="CG1" s="47"/>
      <c r="CH1" s="47"/>
      <c r="CI1" s="47"/>
      <c r="CJ1" s="47"/>
      <c r="CK1" s="47"/>
      <c r="CL1" s="47"/>
      <c r="CM1" s="47"/>
      <c r="CP1" s="47"/>
      <c r="CQ1" s="40" t="s">
        <v>363</v>
      </c>
      <c r="CR1" s="47"/>
      <c r="CS1" s="47"/>
      <c r="CT1" s="47"/>
      <c r="CU1" s="47"/>
      <c r="CV1" s="47"/>
      <c r="CW1" s="47"/>
      <c r="CX1" s="47"/>
      <c r="CY1" s="47"/>
      <c r="CZ1" s="47"/>
      <c r="DA1" s="47"/>
      <c r="DB1" s="47"/>
      <c r="DC1" s="47"/>
      <c r="DD1" s="47"/>
      <c r="DE1" s="47"/>
      <c r="DF1" s="47"/>
      <c r="DI1" s="47"/>
      <c r="DJ1" s="40" t="s">
        <v>363</v>
      </c>
      <c r="DK1" s="47"/>
      <c r="DL1" s="47"/>
      <c r="DM1" s="47"/>
      <c r="DN1" s="47"/>
      <c r="DO1" s="47"/>
      <c r="DP1" s="47"/>
      <c r="DQ1" s="47"/>
      <c r="DR1" s="47"/>
      <c r="DS1" s="47"/>
      <c r="DT1" s="47"/>
      <c r="DU1" s="47"/>
      <c r="DV1" s="47"/>
      <c r="DW1" s="47"/>
      <c r="DX1" s="47"/>
      <c r="DY1" s="47"/>
      <c r="EB1" s="47"/>
      <c r="EC1" s="40" t="s">
        <v>363</v>
      </c>
      <c r="ED1" s="47"/>
      <c r="EE1" s="47"/>
      <c r="EF1" s="47"/>
      <c r="EG1" s="47"/>
      <c r="EH1" s="47"/>
      <c r="EI1" s="47"/>
      <c r="EJ1" s="47"/>
      <c r="EK1" s="47"/>
      <c r="EL1" s="47"/>
      <c r="EM1" s="47"/>
    </row>
    <row r="2" spans="1:143" x14ac:dyDescent="0.2">
      <c r="A2" s="48"/>
      <c r="B2" s="48"/>
      <c r="C2" s="48"/>
      <c r="D2" s="48"/>
      <c r="E2" s="48"/>
      <c r="F2" s="33" t="s">
        <v>200</v>
      </c>
      <c r="G2" s="48"/>
      <c r="H2" s="48"/>
      <c r="I2" s="48"/>
      <c r="J2" s="48"/>
      <c r="K2" s="47"/>
      <c r="L2" s="47"/>
      <c r="M2" s="47"/>
      <c r="N2" s="47"/>
      <c r="O2" s="49"/>
      <c r="R2" s="47"/>
      <c r="S2" s="50" t="s">
        <v>196</v>
      </c>
      <c r="T2" s="47"/>
      <c r="U2" s="47"/>
      <c r="V2" s="47"/>
      <c r="W2" s="47"/>
      <c r="X2" s="47"/>
      <c r="Y2" s="47"/>
      <c r="Z2" s="47"/>
      <c r="AA2" s="47"/>
      <c r="AB2" s="47"/>
      <c r="AC2" s="47"/>
      <c r="AD2" s="47"/>
      <c r="AE2" s="47"/>
      <c r="AF2" s="47"/>
      <c r="AG2" s="47"/>
      <c r="AH2" s="49"/>
      <c r="AK2" s="47"/>
      <c r="AL2" s="50" t="s">
        <v>196</v>
      </c>
      <c r="AM2" s="47"/>
      <c r="AN2" s="47"/>
      <c r="AO2" s="47"/>
      <c r="AP2" s="47"/>
      <c r="AQ2" s="47"/>
      <c r="AR2" s="47"/>
      <c r="AS2" s="47"/>
      <c r="AT2" s="47"/>
      <c r="AU2" s="47"/>
      <c r="AV2" s="47"/>
      <c r="AW2" s="47"/>
      <c r="AX2" s="47"/>
      <c r="AY2" s="47"/>
      <c r="AZ2" s="47"/>
      <c r="BA2" s="49"/>
      <c r="BD2" s="47"/>
      <c r="BE2" s="50" t="s">
        <v>196</v>
      </c>
      <c r="BF2" s="47"/>
      <c r="BG2" s="47"/>
      <c r="BH2" s="47"/>
      <c r="BI2" s="47"/>
      <c r="BJ2" s="47"/>
      <c r="BK2" s="47"/>
      <c r="BL2" s="47"/>
      <c r="BM2" s="47"/>
      <c r="BN2" s="47"/>
      <c r="BO2" s="47"/>
      <c r="BP2" s="47"/>
      <c r="BQ2" s="47"/>
      <c r="BR2" s="47"/>
      <c r="BS2" s="47"/>
      <c r="BT2" s="49"/>
      <c r="BW2" s="47"/>
      <c r="BX2" s="50" t="s">
        <v>196</v>
      </c>
      <c r="BY2" s="47"/>
      <c r="BZ2" s="47"/>
      <c r="CA2" s="47"/>
      <c r="CB2" s="47"/>
      <c r="CC2" s="47"/>
      <c r="CD2" s="47"/>
      <c r="CE2" s="47"/>
      <c r="CF2" s="47"/>
      <c r="CG2" s="47"/>
      <c r="CH2" s="47"/>
      <c r="CI2" s="47"/>
      <c r="CJ2" s="47"/>
      <c r="CK2" s="47"/>
      <c r="CL2" s="47"/>
      <c r="CM2" s="49"/>
      <c r="CP2" s="47"/>
      <c r="CQ2" s="50" t="s">
        <v>196</v>
      </c>
      <c r="CR2" s="47"/>
      <c r="CS2" s="47"/>
      <c r="CT2" s="47"/>
      <c r="CU2" s="47"/>
      <c r="CV2" s="47"/>
      <c r="CW2" s="47"/>
      <c r="CX2" s="47"/>
      <c r="CY2" s="47"/>
      <c r="CZ2" s="47"/>
      <c r="DA2" s="47"/>
      <c r="DB2" s="47"/>
      <c r="DC2" s="47"/>
      <c r="DD2" s="47"/>
      <c r="DE2" s="47"/>
      <c r="DF2" s="49"/>
      <c r="DI2" s="47"/>
      <c r="DJ2" s="50" t="s">
        <v>196</v>
      </c>
      <c r="DK2" s="47"/>
      <c r="DL2" s="47"/>
      <c r="DM2" s="47"/>
      <c r="DN2" s="47"/>
      <c r="DO2" s="47"/>
      <c r="DP2" s="47"/>
      <c r="DQ2" s="47"/>
      <c r="DR2" s="47"/>
      <c r="DS2" s="47"/>
      <c r="DT2" s="47"/>
      <c r="DU2" s="47"/>
      <c r="DV2" s="47"/>
      <c r="DW2" s="47"/>
      <c r="DX2" s="47"/>
      <c r="DY2" s="49"/>
      <c r="EB2" s="47"/>
      <c r="EC2" s="50" t="s">
        <v>196</v>
      </c>
      <c r="ED2" s="47"/>
      <c r="EE2" s="47"/>
      <c r="EF2" s="47"/>
      <c r="EG2" s="47"/>
      <c r="EH2" s="47"/>
      <c r="EI2" s="47"/>
      <c r="EJ2" s="47"/>
      <c r="EK2" s="47"/>
      <c r="EL2" s="47"/>
      <c r="EM2" s="47"/>
    </row>
    <row r="3" spans="1:143" x14ac:dyDescent="0.2">
      <c r="A3" s="48"/>
      <c r="B3" s="48"/>
      <c r="C3" s="48"/>
      <c r="D3" s="48"/>
      <c r="E3" s="48"/>
      <c r="F3" s="78">
        <f>+'Cover Sht'!A15</f>
        <v>0</v>
      </c>
      <c r="G3" s="48"/>
      <c r="H3" s="48"/>
      <c r="I3" s="48"/>
      <c r="J3" s="48"/>
      <c r="K3" s="47"/>
      <c r="L3" s="47"/>
      <c r="M3" s="47"/>
      <c r="N3" s="47"/>
      <c r="O3" s="47"/>
      <c r="R3" s="47"/>
      <c r="S3" s="78">
        <f>+'Cover Sht'!$A$15</f>
        <v>0</v>
      </c>
      <c r="T3" s="47"/>
      <c r="U3" s="47"/>
      <c r="V3" s="47"/>
      <c r="W3" s="47"/>
      <c r="X3" s="47"/>
      <c r="Y3" s="47"/>
      <c r="Z3" s="47"/>
      <c r="AA3" s="47"/>
      <c r="AB3" s="47"/>
      <c r="AC3" s="47"/>
      <c r="AD3" s="47"/>
      <c r="AE3" s="47"/>
      <c r="AF3" s="47"/>
      <c r="AG3" s="47"/>
      <c r="AH3" s="47"/>
      <c r="AK3" s="47"/>
      <c r="AL3" s="78">
        <f>+'Cover Sht'!$A$15</f>
        <v>0</v>
      </c>
      <c r="AM3" s="47"/>
      <c r="AN3" s="47"/>
      <c r="AO3" s="47"/>
      <c r="AP3" s="47"/>
      <c r="AQ3" s="47"/>
      <c r="AR3" s="47"/>
      <c r="AS3" s="47"/>
      <c r="AT3" s="47"/>
      <c r="AU3" s="47"/>
      <c r="AV3" s="47"/>
      <c r="AW3" s="47"/>
      <c r="AX3" s="47"/>
      <c r="AY3" s="47"/>
      <c r="AZ3" s="47"/>
      <c r="BA3" s="47"/>
      <c r="BD3" s="47"/>
      <c r="BE3" s="78">
        <f>+'Cover Sht'!$A$15</f>
        <v>0</v>
      </c>
      <c r="BF3" s="47"/>
      <c r="BG3" s="47"/>
      <c r="BH3" s="47"/>
      <c r="BI3" s="47"/>
      <c r="BJ3" s="47"/>
      <c r="BK3" s="47"/>
      <c r="BL3" s="47"/>
      <c r="BM3" s="47"/>
      <c r="BN3" s="47"/>
      <c r="BO3" s="47"/>
      <c r="BP3" s="47"/>
      <c r="BQ3" s="47"/>
      <c r="BR3" s="47"/>
      <c r="BS3" s="47"/>
      <c r="BT3" s="47"/>
      <c r="BW3" s="47"/>
      <c r="BX3" s="78">
        <f>+'Cover Sht'!$A$15</f>
        <v>0</v>
      </c>
      <c r="BY3" s="47"/>
      <c r="BZ3" s="47"/>
      <c r="CA3" s="47"/>
      <c r="CB3" s="47"/>
      <c r="CC3" s="47"/>
      <c r="CD3" s="47"/>
      <c r="CE3" s="47"/>
      <c r="CF3" s="47"/>
      <c r="CG3" s="47"/>
      <c r="CH3" s="47"/>
      <c r="CI3" s="47"/>
      <c r="CJ3" s="47"/>
      <c r="CK3" s="47"/>
      <c r="CL3" s="47"/>
      <c r="CM3" s="47"/>
      <c r="CP3" s="47"/>
      <c r="CQ3" s="78">
        <f>+'Cover Sht'!$A$15</f>
        <v>0</v>
      </c>
      <c r="CR3" s="47"/>
      <c r="CS3" s="47"/>
      <c r="CT3" s="47"/>
      <c r="CU3" s="47"/>
      <c r="CV3" s="47"/>
      <c r="CW3" s="47"/>
      <c r="CX3" s="47"/>
      <c r="CY3" s="47"/>
      <c r="CZ3" s="47"/>
      <c r="DA3" s="47"/>
      <c r="DB3" s="47"/>
      <c r="DC3" s="47"/>
      <c r="DD3" s="47"/>
      <c r="DE3" s="47"/>
      <c r="DF3" s="47"/>
      <c r="DI3" s="47"/>
      <c r="DJ3" s="78">
        <f>+'Cover Sht'!$A$15</f>
        <v>0</v>
      </c>
      <c r="DK3" s="47"/>
      <c r="DL3" s="47"/>
      <c r="DM3" s="47"/>
      <c r="DN3" s="47"/>
      <c r="DO3" s="47"/>
      <c r="DP3" s="47"/>
      <c r="DQ3" s="47"/>
      <c r="DR3" s="47"/>
      <c r="DS3" s="47"/>
      <c r="DT3" s="47"/>
      <c r="DU3" s="47"/>
      <c r="DV3" s="47"/>
      <c r="DW3" s="47"/>
      <c r="DX3" s="47"/>
      <c r="DY3" s="47"/>
      <c r="EB3" s="47"/>
      <c r="EC3" s="78">
        <f>+'Cover Sht'!$A$15</f>
        <v>0</v>
      </c>
      <c r="ED3" s="47"/>
      <c r="EE3" s="47"/>
      <c r="EF3" s="47"/>
      <c r="EG3" s="47"/>
      <c r="EH3" s="47"/>
      <c r="EI3" s="47"/>
      <c r="EJ3" s="47"/>
      <c r="EK3" s="47"/>
      <c r="EL3" s="47"/>
      <c r="EM3" s="47"/>
    </row>
    <row r="4" spans="1:143" x14ac:dyDescent="0.2">
      <c r="A4" s="48"/>
      <c r="B4" s="81" t="s">
        <v>246</v>
      </c>
      <c r="C4" s="91">
        <f>+'Cover Sht'!E18</f>
        <v>0</v>
      </c>
      <c r="D4" s="49"/>
      <c r="E4" s="47"/>
      <c r="F4" s="47"/>
      <c r="G4" s="81" t="s">
        <v>247</v>
      </c>
      <c r="H4" s="91">
        <f>+'Cover Sht'!D22</f>
        <v>0</v>
      </c>
      <c r="J4" s="91"/>
      <c r="K4" s="47"/>
      <c r="L4" s="51" t="s">
        <v>246</v>
      </c>
      <c r="M4" s="91">
        <f>+'Cover Sht'!$E$18</f>
        <v>0</v>
      </c>
      <c r="N4" s="48"/>
      <c r="O4" s="49"/>
      <c r="P4" s="47"/>
      <c r="R4" s="91"/>
      <c r="S4" s="91"/>
      <c r="T4" s="91"/>
      <c r="X4" s="51" t="s">
        <v>247</v>
      </c>
      <c r="Y4" s="91">
        <f>+'Cover Sht'!$D$22</f>
        <v>0</v>
      </c>
      <c r="AB4" s="91"/>
      <c r="AC4" s="47"/>
      <c r="AD4" s="47"/>
      <c r="AE4" s="51" t="s">
        <v>246</v>
      </c>
      <c r="AF4" s="91">
        <f>+'Cover Sht'!$E$18</f>
        <v>0</v>
      </c>
      <c r="AG4" s="48"/>
      <c r="AH4" s="49"/>
      <c r="AI4" s="47"/>
      <c r="AK4" s="91"/>
      <c r="AL4" s="91"/>
      <c r="AM4" s="91"/>
      <c r="AQ4" s="51" t="s">
        <v>247</v>
      </c>
      <c r="AR4" s="91">
        <f>+'Cover Sht'!$D$22</f>
        <v>0</v>
      </c>
      <c r="AU4" s="91"/>
      <c r="AV4" s="47"/>
      <c r="AW4" s="47"/>
      <c r="AX4" s="51" t="s">
        <v>246</v>
      </c>
      <c r="AY4" s="91">
        <f>+'Cover Sht'!$E$18</f>
        <v>0</v>
      </c>
      <c r="AZ4" s="48"/>
      <c r="BA4" s="49"/>
      <c r="BB4" s="47"/>
      <c r="BD4" s="91"/>
      <c r="BE4" s="91"/>
      <c r="BF4" s="91"/>
      <c r="BJ4" s="51" t="s">
        <v>247</v>
      </c>
      <c r="BK4" s="91">
        <f>+'Cover Sht'!$D$22</f>
        <v>0</v>
      </c>
      <c r="BN4" s="91"/>
      <c r="BO4" s="47"/>
      <c r="BP4" s="47"/>
      <c r="BQ4" s="51" t="s">
        <v>246</v>
      </c>
      <c r="BR4" s="91">
        <f>+'Cover Sht'!$E$18</f>
        <v>0</v>
      </c>
      <c r="BS4" s="48"/>
      <c r="BT4" s="49"/>
      <c r="BU4" s="47"/>
      <c r="BW4" s="91"/>
      <c r="BX4" s="91"/>
      <c r="BY4" s="91"/>
      <c r="CC4" s="51" t="s">
        <v>247</v>
      </c>
      <c r="CD4" s="91">
        <f>+'Cover Sht'!$D$22</f>
        <v>0</v>
      </c>
      <c r="CG4" s="91"/>
      <c r="CH4" s="47"/>
      <c r="CI4" s="47"/>
      <c r="CJ4" s="51" t="s">
        <v>246</v>
      </c>
      <c r="CK4" s="91">
        <f>+'Cover Sht'!$E$18</f>
        <v>0</v>
      </c>
      <c r="CL4" s="48"/>
      <c r="CM4" s="49"/>
      <c r="CN4" s="47"/>
      <c r="CP4" s="91"/>
      <c r="CQ4" s="91"/>
      <c r="CR4" s="91"/>
      <c r="CV4" s="51" t="s">
        <v>247</v>
      </c>
      <c r="CW4" s="91">
        <f>+'Cover Sht'!$D$22</f>
        <v>0</v>
      </c>
      <c r="CZ4" s="91"/>
      <c r="DA4" s="47"/>
      <c r="DB4" s="47"/>
      <c r="DC4" s="51" t="s">
        <v>246</v>
      </c>
      <c r="DD4" s="91">
        <f>+'Cover Sht'!$E$18</f>
        <v>0</v>
      </c>
      <c r="DE4" s="48"/>
      <c r="DF4" s="49"/>
      <c r="DG4" s="47"/>
      <c r="DI4" s="91"/>
      <c r="DJ4" s="91"/>
      <c r="DK4" s="91"/>
      <c r="DO4" s="51" t="s">
        <v>247</v>
      </c>
      <c r="DP4" s="91">
        <f>+'Cover Sht'!$D$22</f>
        <v>0</v>
      </c>
      <c r="DS4" s="91"/>
      <c r="DT4" s="47"/>
      <c r="DU4" s="47"/>
      <c r="DV4" s="51" t="s">
        <v>246</v>
      </c>
      <c r="DW4" s="91">
        <f>+'Cover Sht'!$E$18</f>
        <v>0</v>
      </c>
      <c r="DX4" s="48"/>
      <c r="DY4" s="49"/>
      <c r="DZ4" s="47"/>
      <c r="EB4" s="91"/>
      <c r="EC4" s="91"/>
      <c r="ED4" s="91"/>
      <c r="EH4" s="51" t="s">
        <v>247</v>
      </c>
      <c r="EI4" s="91">
        <f>+'Cover Sht'!$D$22</f>
        <v>0</v>
      </c>
      <c r="EL4" s="91"/>
      <c r="EM4" s="47"/>
    </row>
    <row r="5" spans="1:143" x14ac:dyDescent="0.2">
      <c r="A5" s="48"/>
      <c r="B5" s="81" t="s">
        <v>248</v>
      </c>
      <c r="C5" s="208">
        <f>IF('Cover Sht'!$A$10="POST  DESIGN  SERVICES",'Cover Sht'!$E$21,'Cover Sht'!$E$19)</f>
        <v>0</v>
      </c>
      <c r="D5" s="49"/>
      <c r="E5" s="47"/>
      <c r="F5" s="47"/>
      <c r="G5" s="81" t="s">
        <v>249</v>
      </c>
      <c r="H5" s="91">
        <f>+'Cover Sht'!A28</f>
        <v>0</v>
      </c>
      <c r="J5" s="91"/>
      <c r="K5" s="47"/>
      <c r="L5" s="51" t="s">
        <v>248</v>
      </c>
      <c r="M5" s="208">
        <f>IF('Cover Sht'!$A$10="POST  DESIGN  SERVICES",'Cover Sht'!$E$21,'Cover Sht'!$E$19)</f>
        <v>0</v>
      </c>
      <c r="N5" s="48"/>
      <c r="O5" s="49"/>
      <c r="P5" s="47"/>
      <c r="R5" s="91"/>
      <c r="S5" s="91"/>
      <c r="T5" s="91"/>
      <c r="X5" s="51" t="s">
        <v>249</v>
      </c>
      <c r="Y5" s="91">
        <f>+'Cover Sht'!$A$28</f>
        <v>0</v>
      </c>
      <c r="AB5" s="91"/>
      <c r="AC5" s="47"/>
      <c r="AD5" s="47"/>
      <c r="AE5" s="51" t="s">
        <v>248</v>
      </c>
      <c r="AF5" s="208">
        <f>IF('Cover Sht'!$A$10="POST  DESIGN  SERVICES",'Cover Sht'!$E$21,'Cover Sht'!$E$19)</f>
        <v>0</v>
      </c>
      <c r="AG5" s="48"/>
      <c r="AH5" s="49"/>
      <c r="AI5" s="47"/>
      <c r="AK5" s="91"/>
      <c r="AL5" s="91"/>
      <c r="AM5" s="91"/>
      <c r="AQ5" s="51" t="s">
        <v>249</v>
      </c>
      <c r="AR5" s="91">
        <f>+'Cover Sht'!$A$28</f>
        <v>0</v>
      </c>
      <c r="AU5" s="91"/>
      <c r="AV5" s="47"/>
      <c r="AW5" s="47"/>
      <c r="AX5" s="51" t="s">
        <v>248</v>
      </c>
      <c r="AY5" s="208">
        <f>IF('Cover Sht'!$A$10="POST  DESIGN  SERVICES",'Cover Sht'!$E$21,'Cover Sht'!$E$19)</f>
        <v>0</v>
      </c>
      <c r="AZ5" s="48"/>
      <c r="BA5" s="49"/>
      <c r="BB5" s="47"/>
      <c r="BD5" s="91"/>
      <c r="BE5" s="91"/>
      <c r="BF5" s="91"/>
      <c r="BJ5" s="51" t="s">
        <v>249</v>
      </c>
      <c r="BK5" s="91">
        <f>+'Cover Sht'!$A$28</f>
        <v>0</v>
      </c>
      <c r="BN5" s="91"/>
      <c r="BO5" s="47"/>
      <c r="BP5" s="47"/>
      <c r="BQ5" s="51" t="s">
        <v>248</v>
      </c>
      <c r="BR5" s="208">
        <f>IF('Cover Sht'!$A$10="POST  DESIGN  SERVICES",'Cover Sht'!$E$21,'Cover Sht'!$E$19)</f>
        <v>0</v>
      </c>
      <c r="BS5" s="48"/>
      <c r="BT5" s="49"/>
      <c r="BU5" s="47"/>
      <c r="BW5" s="91"/>
      <c r="BX5" s="91"/>
      <c r="BY5" s="91"/>
      <c r="CC5" s="51" t="s">
        <v>249</v>
      </c>
      <c r="CD5" s="91">
        <f>+'Cover Sht'!$A$28</f>
        <v>0</v>
      </c>
      <c r="CG5" s="91"/>
      <c r="CH5" s="47"/>
      <c r="CI5" s="47"/>
      <c r="CJ5" s="51" t="s">
        <v>248</v>
      </c>
      <c r="CK5" s="208">
        <f>IF('Cover Sht'!$A$10="POST  DESIGN  SERVICES",'Cover Sht'!$E$21,'Cover Sht'!$E$19)</f>
        <v>0</v>
      </c>
      <c r="CL5" s="48"/>
      <c r="CM5" s="49"/>
      <c r="CN5" s="47"/>
      <c r="CP5" s="91"/>
      <c r="CQ5" s="91"/>
      <c r="CR5" s="91"/>
      <c r="CV5" s="51" t="s">
        <v>249</v>
      </c>
      <c r="CW5" s="91">
        <f>+'Cover Sht'!$A$28</f>
        <v>0</v>
      </c>
      <c r="CZ5" s="91"/>
      <c r="DA5" s="47"/>
      <c r="DB5" s="47"/>
      <c r="DC5" s="51" t="s">
        <v>248</v>
      </c>
      <c r="DD5" s="208">
        <f>IF('Cover Sht'!$A$10="POST  DESIGN  SERVICES",'Cover Sht'!$E$21,'Cover Sht'!$E$19)</f>
        <v>0</v>
      </c>
      <c r="DE5" s="48"/>
      <c r="DF5" s="49"/>
      <c r="DG5" s="47"/>
      <c r="DI5" s="91"/>
      <c r="DJ5" s="91"/>
      <c r="DK5" s="91"/>
      <c r="DO5" s="51" t="s">
        <v>249</v>
      </c>
      <c r="DP5" s="91">
        <f>+'Cover Sht'!$A$28</f>
        <v>0</v>
      </c>
      <c r="DS5" s="91"/>
      <c r="DT5" s="47"/>
      <c r="DU5" s="47"/>
      <c r="DV5" s="51" t="s">
        <v>248</v>
      </c>
      <c r="DW5" s="208">
        <f>IF('Cover Sht'!$A$10="POST  DESIGN  SERVICES",'Cover Sht'!$E$21,'Cover Sht'!$E$19)</f>
        <v>0</v>
      </c>
      <c r="DX5" s="48"/>
      <c r="DY5" s="49"/>
      <c r="DZ5" s="47"/>
      <c r="EB5" s="91"/>
      <c r="EC5" s="91"/>
      <c r="ED5" s="91"/>
      <c r="EH5" s="51" t="s">
        <v>249</v>
      </c>
      <c r="EI5" s="91">
        <f>+'Cover Sht'!$A$28</f>
        <v>0</v>
      </c>
      <c r="EL5" s="91"/>
      <c r="EM5" s="47"/>
    </row>
    <row r="6" spans="1:143" x14ac:dyDescent="0.2">
      <c r="A6" s="58"/>
      <c r="B6" s="59" t="s">
        <v>192</v>
      </c>
      <c r="C6" s="59"/>
      <c r="D6" s="59"/>
      <c r="E6" s="41" t="s">
        <v>238</v>
      </c>
      <c r="F6" s="41"/>
      <c r="G6" s="41" t="s">
        <v>239</v>
      </c>
      <c r="H6" s="41" t="s">
        <v>166</v>
      </c>
      <c r="I6" s="60"/>
      <c r="J6" s="60"/>
      <c r="K6" s="47"/>
      <c r="L6" s="47"/>
      <c r="M6" s="47"/>
      <c r="N6" s="42" t="s">
        <v>478</v>
      </c>
      <c r="O6" s="42" t="s">
        <v>45</v>
      </c>
      <c r="P6" s="38" t="s">
        <v>50</v>
      </c>
      <c r="Q6" s="38" t="s">
        <v>907</v>
      </c>
      <c r="R6" s="38" t="s">
        <v>478</v>
      </c>
      <c r="S6" s="38" t="s">
        <v>910</v>
      </c>
      <c r="T6" s="38" t="s">
        <v>877</v>
      </c>
      <c r="U6" s="38" t="s">
        <v>478</v>
      </c>
      <c r="V6" s="38" t="s">
        <v>875</v>
      </c>
      <c r="W6" s="38" t="s">
        <v>478</v>
      </c>
      <c r="X6" s="38" t="s">
        <v>912</v>
      </c>
      <c r="Y6" s="38" t="s">
        <v>483</v>
      </c>
      <c r="Z6" s="38" t="s">
        <v>875</v>
      </c>
      <c r="AA6" s="38" t="s">
        <v>875</v>
      </c>
      <c r="AB6" s="38" t="s">
        <v>134</v>
      </c>
      <c r="AC6" s="38" t="s">
        <v>46</v>
      </c>
      <c r="AD6" s="47"/>
      <c r="AE6" s="47"/>
      <c r="AF6" s="47"/>
      <c r="AG6" s="42" t="s">
        <v>478</v>
      </c>
      <c r="AH6" s="42" t="s">
        <v>45</v>
      </c>
      <c r="AI6" s="38" t="s">
        <v>50</v>
      </c>
      <c r="AJ6" s="38" t="s">
        <v>907</v>
      </c>
      <c r="AK6" s="38" t="s">
        <v>478</v>
      </c>
      <c r="AL6" s="38" t="s">
        <v>910</v>
      </c>
      <c r="AM6" s="38" t="s">
        <v>877</v>
      </c>
      <c r="AN6" s="38" t="s">
        <v>478</v>
      </c>
      <c r="AO6" s="38" t="s">
        <v>875</v>
      </c>
      <c r="AP6" s="38" t="s">
        <v>478</v>
      </c>
      <c r="AQ6" s="38" t="s">
        <v>912</v>
      </c>
      <c r="AR6" s="38" t="s">
        <v>483</v>
      </c>
      <c r="AS6" s="38" t="s">
        <v>875</v>
      </c>
      <c r="AT6" s="38" t="s">
        <v>875</v>
      </c>
      <c r="AU6" s="38" t="s">
        <v>134</v>
      </c>
      <c r="AV6" s="38" t="s">
        <v>46</v>
      </c>
      <c r="AW6" s="47"/>
      <c r="AX6" s="47"/>
      <c r="AY6" s="47"/>
      <c r="AZ6" s="42" t="s">
        <v>478</v>
      </c>
      <c r="BA6" s="42" t="s">
        <v>45</v>
      </c>
      <c r="BB6" s="38" t="s">
        <v>50</v>
      </c>
      <c r="BC6" s="38" t="s">
        <v>907</v>
      </c>
      <c r="BD6" s="38" t="s">
        <v>478</v>
      </c>
      <c r="BE6" s="38" t="s">
        <v>910</v>
      </c>
      <c r="BF6" s="38" t="s">
        <v>877</v>
      </c>
      <c r="BG6" s="38" t="s">
        <v>478</v>
      </c>
      <c r="BH6" s="38" t="s">
        <v>875</v>
      </c>
      <c r="BI6" s="38" t="s">
        <v>478</v>
      </c>
      <c r="BJ6" s="38" t="s">
        <v>912</v>
      </c>
      <c r="BK6" s="38" t="s">
        <v>483</v>
      </c>
      <c r="BL6" s="38" t="s">
        <v>875</v>
      </c>
      <c r="BM6" s="38" t="s">
        <v>875</v>
      </c>
      <c r="BN6" s="38" t="s">
        <v>134</v>
      </c>
      <c r="BO6" s="38" t="s">
        <v>46</v>
      </c>
      <c r="BP6" s="47"/>
      <c r="BQ6" s="47"/>
      <c r="BR6" s="47"/>
      <c r="BS6" s="42" t="s">
        <v>478</v>
      </c>
      <c r="BT6" s="42" t="s">
        <v>45</v>
      </c>
      <c r="BU6" s="38" t="s">
        <v>50</v>
      </c>
      <c r="BV6" s="38" t="s">
        <v>907</v>
      </c>
      <c r="BW6" s="38" t="s">
        <v>478</v>
      </c>
      <c r="BX6" s="38" t="s">
        <v>910</v>
      </c>
      <c r="BY6" s="38" t="s">
        <v>877</v>
      </c>
      <c r="BZ6" s="38" t="s">
        <v>478</v>
      </c>
      <c r="CA6" s="38" t="s">
        <v>875</v>
      </c>
      <c r="CB6" s="38" t="s">
        <v>478</v>
      </c>
      <c r="CC6" s="38" t="s">
        <v>912</v>
      </c>
      <c r="CD6" s="38" t="s">
        <v>483</v>
      </c>
      <c r="CE6" s="38" t="s">
        <v>875</v>
      </c>
      <c r="CF6" s="38" t="s">
        <v>875</v>
      </c>
      <c r="CG6" s="38" t="s">
        <v>134</v>
      </c>
      <c r="CH6" s="38" t="s">
        <v>46</v>
      </c>
      <c r="CI6" s="47"/>
      <c r="CJ6" s="47"/>
      <c r="CK6" s="47"/>
      <c r="CL6" s="42" t="s">
        <v>478</v>
      </c>
      <c r="CM6" s="42" t="s">
        <v>45</v>
      </c>
      <c r="CN6" s="38" t="s">
        <v>50</v>
      </c>
      <c r="CO6" s="38" t="s">
        <v>907</v>
      </c>
      <c r="CP6" s="38" t="s">
        <v>478</v>
      </c>
      <c r="CQ6" s="38" t="s">
        <v>910</v>
      </c>
      <c r="CR6" s="38" t="s">
        <v>877</v>
      </c>
      <c r="CS6" s="38" t="s">
        <v>478</v>
      </c>
      <c r="CT6" s="38" t="s">
        <v>875</v>
      </c>
      <c r="CU6" s="38" t="s">
        <v>478</v>
      </c>
      <c r="CV6" s="38" t="s">
        <v>912</v>
      </c>
      <c r="CW6" s="38" t="s">
        <v>483</v>
      </c>
      <c r="CX6" s="38" t="s">
        <v>875</v>
      </c>
      <c r="CY6" s="38" t="s">
        <v>875</v>
      </c>
      <c r="CZ6" s="38" t="s">
        <v>134</v>
      </c>
      <c r="DA6" s="38" t="s">
        <v>46</v>
      </c>
      <c r="DB6" s="47"/>
      <c r="DC6" s="47"/>
      <c r="DD6" s="47"/>
      <c r="DE6" s="42" t="s">
        <v>478</v>
      </c>
      <c r="DF6" s="42" t="s">
        <v>45</v>
      </c>
      <c r="DG6" s="38" t="s">
        <v>50</v>
      </c>
      <c r="DH6" s="38" t="s">
        <v>907</v>
      </c>
      <c r="DI6" s="38" t="s">
        <v>478</v>
      </c>
      <c r="DJ6" s="38" t="s">
        <v>910</v>
      </c>
      <c r="DK6" s="38" t="s">
        <v>877</v>
      </c>
      <c r="DL6" s="38" t="s">
        <v>478</v>
      </c>
      <c r="DM6" s="38" t="s">
        <v>875</v>
      </c>
      <c r="DN6" s="38" t="s">
        <v>478</v>
      </c>
      <c r="DO6" s="38" t="s">
        <v>912</v>
      </c>
      <c r="DP6" s="38" t="s">
        <v>483</v>
      </c>
      <c r="DQ6" s="38" t="s">
        <v>875</v>
      </c>
      <c r="DR6" s="38" t="s">
        <v>875</v>
      </c>
      <c r="DS6" s="38" t="s">
        <v>134</v>
      </c>
      <c r="DT6" s="38" t="s">
        <v>46</v>
      </c>
      <c r="DU6" s="47"/>
      <c r="DV6" s="47"/>
      <c r="DW6" s="47"/>
      <c r="DX6" s="42" t="s">
        <v>478</v>
      </c>
      <c r="DY6" s="42" t="s">
        <v>45</v>
      </c>
      <c r="DZ6" s="38" t="s">
        <v>50</v>
      </c>
      <c r="EA6" s="38" t="s">
        <v>907</v>
      </c>
      <c r="EB6" s="38" t="s">
        <v>478</v>
      </c>
      <c r="EC6" s="38" t="s">
        <v>910</v>
      </c>
      <c r="ED6" s="38" t="s">
        <v>877</v>
      </c>
      <c r="EE6" s="38" t="s">
        <v>478</v>
      </c>
      <c r="EF6" s="38" t="s">
        <v>875</v>
      </c>
      <c r="EG6" s="38" t="s">
        <v>478</v>
      </c>
      <c r="EH6" s="38" t="s">
        <v>912</v>
      </c>
      <c r="EI6" s="38" t="s">
        <v>483</v>
      </c>
      <c r="EJ6" s="38" t="s">
        <v>875</v>
      </c>
      <c r="EK6" s="38" t="s">
        <v>875</v>
      </c>
      <c r="EL6" s="38" t="s">
        <v>134</v>
      </c>
      <c r="EM6" s="38" t="s">
        <v>46</v>
      </c>
    </row>
    <row r="7" spans="1:143" x14ac:dyDescent="0.2">
      <c r="A7" s="48"/>
      <c r="B7" s="48"/>
      <c r="C7" s="48"/>
      <c r="D7" s="48"/>
      <c r="E7" s="48"/>
      <c r="F7" s="48"/>
      <c r="G7" s="48"/>
      <c r="H7" s="48"/>
      <c r="I7" s="61"/>
      <c r="J7" s="61"/>
      <c r="L7" s="54"/>
      <c r="M7" s="54"/>
      <c r="N7" s="44" t="s">
        <v>45</v>
      </c>
      <c r="O7" s="44" t="s">
        <v>49</v>
      </c>
      <c r="P7" s="39" t="s">
        <v>876</v>
      </c>
      <c r="Q7" s="39" t="s">
        <v>908</v>
      </c>
      <c r="R7" s="39" t="s">
        <v>910</v>
      </c>
      <c r="S7" s="39" t="s">
        <v>911</v>
      </c>
      <c r="T7" s="39" t="s">
        <v>878</v>
      </c>
      <c r="U7" s="39" t="s">
        <v>875</v>
      </c>
      <c r="V7" s="39" t="s">
        <v>490</v>
      </c>
      <c r="W7" s="39" t="s">
        <v>912</v>
      </c>
      <c r="X7" s="39" t="s">
        <v>483</v>
      </c>
      <c r="Y7" s="39"/>
      <c r="Z7" s="39" t="s">
        <v>491</v>
      </c>
      <c r="AA7" s="39" t="s">
        <v>86</v>
      </c>
      <c r="AB7" s="39"/>
      <c r="AC7" s="39" t="s">
        <v>51</v>
      </c>
      <c r="AE7" s="54"/>
      <c r="AF7" s="54"/>
      <c r="AG7" s="44" t="s">
        <v>45</v>
      </c>
      <c r="AH7" s="44" t="s">
        <v>49</v>
      </c>
      <c r="AI7" s="39" t="s">
        <v>876</v>
      </c>
      <c r="AJ7" s="39" t="s">
        <v>908</v>
      </c>
      <c r="AK7" s="39" t="s">
        <v>910</v>
      </c>
      <c r="AL7" s="39" t="s">
        <v>911</v>
      </c>
      <c r="AM7" s="39" t="s">
        <v>878</v>
      </c>
      <c r="AN7" s="39" t="s">
        <v>875</v>
      </c>
      <c r="AO7" s="39" t="s">
        <v>490</v>
      </c>
      <c r="AP7" s="39" t="s">
        <v>912</v>
      </c>
      <c r="AQ7" s="39" t="s">
        <v>483</v>
      </c>
      <c r="AR7" s="39"/>
      <c r="AS7" s="39" t="s">
        <v>491</v>
      </c>
      <c r="AT7" s="39" t="s">
        <v>86</v>
      </c>
      <c r="AU7" s="39"/>
      <c r="AV7" s="39" t="s">
        <v>51</v>
      </c>
      <c r="AX7" s="54"/>
      <c r="AY7" s="54"/>
      <c r="AZ7" s="44" t="s">
        <v>45</v>
      </c>
      <c r="BA7" s="44" t="s">
        <v>49</v>
      </c>
      <c r="BB7" s="39" t="s">
        <v>876</v>
      </c>
      <c r="BC7" s="39" t="s">
        <v>908</v>
      </c>
      <c r="BD7" s="39" t="s">
        <v>910</v>
      </c>
      <c r="BE7" s="39" t="s">
        <v>911</v>
      </c>
      <c r="BF7" s="39" t="s">
        <v>878</v>
      </c>
      <c r="BG7" s="39" t="s">
        <v>875</v>
      </c>
      <c r="BH7" s="39" t="s">
        <v>490</v>
      </c>
      <c r="BI7" s="39" t="s">
        <v>912</v>
      </c>
      <c r="BJ7" s="39" t="s">
        <v>483</v>
      </c>
      <c r="BK7" s="39"/>
      <c r="BL7" s="39" t="s">
        <v>491</v>
      </c>
      <c r="BM7" s="39" t="s">
        <v>86</v>
      </c>
      <c r="BN7" s="39"/>
      <c r="BO7" s="39" t="s">
        <v>51</v>
      </c>
      <c r="BQ7" s="54"/>
      <c r="BR7" s="54"/>
      <c r="BS7" s="44" t="s">
        <v>45</v>
      </c>
      <c r="BT7" s="44" t="s">
        <v>49</v>
      </c>
      <c r="BU7" s="39" t="s">
        <v>876</v>
      </c>
      <c r="BV7" s="39" t="s">
        <v>908</v>
      </c>
      <c r="BW7" s="39" t="s">
        <v>910</v>
      </c>
      <c r="BX7" s="39" t="s">
        <v>911</v>
      </c>
      <c r="BY7" s="39" t="s">
        <v>878</v>
      </c>
      <c r="BZ7" s="39" t="s">
        <v>875</v>
      </c>
      <c r="CA7" s="39" t="s">
        <v>490</v>
      </c>
      <c r="CB7" s="39" t="s">
        <v>912</v>
      </c>
      <c r="CC7" s="39" t="s">
        <v>483</v>
      </c>
      <c r="CD7" s="39"/>
      <c r="CE7" s="39" t="s">
        <v>491</v>
      </c>
      <c r="CF7" s="39" t="s">
        <v>86</v>
      </c>
      <c r="CG7" s="39"/>
      <c r="CH7" s="39" t="s">
        <v>51</v>
      </c>
      <c r="CJ7" s="54"/>
      <c r="CK7" s="54"/>
      <c r="CL7" s="44" t="s">
        <v>45</v>
      </c>
      <c r="CM7" s="44" t="s">
        <v>49</v>
      </c>
      <c r="CN7" s="39" t="s">
        <v>876</v>
      </c>
      <c r="CO7" s="39" t="s">
        <v>908</v>
      </c>
      <c r="CP7" s="39" t="s">
        <v>910</v>
      </c>
      <c r="CQ7" s="39" t="s">
        <v>911</v>
      </c>
      <c r="CR7" s="39" t="s">
        <v>878</v>
      </c>
      <c r="CS7" s="39" t="s">
        <v>875</v>
      </c>
      <c r="CT7" s="39" t="s">
        <v>490</v>
      </c>
      <c r="CU7" s="39" t="s">
        <v>912</v>
      </c>
      <c r="CV7" s="39" t="s">
        <v>483</v>
      </c>
      <c r="CW7" s="39"/>
      <c r="CX7" s="39" t="s">
        <v>491</v>
      </c>
      <c r="CY7" s="39" t="s">
        <v>86</v>
      </c>
      <c r="CZ7" s="39"/>
      <c r="DA7" s="39" t="s">
        <v>51</v>
      </c>
      <c r="DC7" s="54"/>
      <c r="DD7" s="54"/>
      <c r="DE7" s="44" t="s">
        <v>45</v>
      </c>
      <c r="DF7" s="44" t="s">
        <v>49</v>
      </c>
      <c r="DG7" s="39" t="s">
        <v>876</v>
      </c>
      <c r="DH7" s="39" t="s">
        <v>908</v>
      </c>
      <c r="DI7" s="39" t="s">
        <v>910</v>
      </c>
      <c r="DJ7" s="39" t="s">
        <v>911</v>
      </c>
      <c r="DK7" s="39" t="s">
        <v>878</v>
      </c>
      <c r="DL7" s="39" t="s">
        <v>875</v>
      </c>
      <c r="DM7" s="39" t="s">
        <v>490</v>
      </c>
      <c r="DN7" s="39" t="s">
        <v>912</v>
      </c>
      <c r="DO7" s="39" t="s">
        <v>483</v>
      </c>
      <c r="DP7" s="39"/>
      <c r="DQ7" s="39" t="s">
        <v>491</v>
      </c>
      <c r="DR7" s="39" t="s">
        <v>86</v>
      </c>
      <c r="DS7" s="39"/>
      <c r="DT7" s="39" t="s">
        <v>51</v>
      </c>
      <c r="DV7" s="54"/>
      <c r="DW7" s="54"/>
      <c r="DX7" s="44" t="s">
        <v>45</v>
      </c>
      <c r="DY7" s="44" t="s">
        <v>49</v>
      </c>
      <c r="DZ7" s="39" t="s">
        <v>876</v>
      </c>
      <c r="EA7" s="39" t="s">
        <v>908</v>
      </c>
      <c r="EB7" s="39" t="s">
        <v>910</v>
      </c>
      <c r="EC7" s="39" t="s">
        <v>911</v>
      </c>
      <c r="ED7" s="39" t="s">
        <v>878</v>
      </c>
      <c r="EE7" s="39" t="s">
        <v>875</v>
      </c>
      <c r="EF7" s="39" t="s">
        <v>490</v>
      </c>
      <c r="EG7" s="39" t="s">
        <v>912</v>
      </c>
      <c r="EH7" s="39" t="s">
        <v>483</v>
      </c>
      <c r="EI7" s="39"/>
      <c r="EJ7" s="39" t="s">
        <v>491</v>
      </c>
      <c r="EK7" s="39" t="s">
        <v>86</v>
      </c>
      <c r="EL7" s="39"/>
      <c r="EM7" s="39" t="s">
        <v>51</v>
      </c>
    </row>
    <row r="8" spans="1:143" x14ac:dyDescent="0.2">
      <c r="A8" s="48"/>
      <c r="B8" s="59" t="s">
        <v>359</v>
      </c>
      <c r="C8" s="61"/>
      <c r="D8" s="61"/>
      <c r="E8" s="582">
        <f>+DX29</f>
        <v>0</v>
      </c>
      <c r="F8" s="58"/>
      <c r="G8" s="199">
        <f>+'Fee Summary'!G11</f>
        <v>0</v>
      </c>
      <c r="H8" s="66">
        <f>CEILING(E8*G8,0.01)</f>
        <v>0</v>
      </c>
      <c r="I8" s="61"/>
      <c r="J8" s="61"/>
      <c r="L8" s="54"/>
      <c r="M8" s="54"/>
      <c r="N8" s="44" t="s">
        <v>49</v>
      </c>
      <c r="O8" s="44"/>
      <c r="P8" s="45"/>
      <c r="Q8" s="39" t="s">
        <v>909</v>
      </c>
      <c r="R8" s="39" t="s">
        <v>911</v>
      </c>
      <c r="S8" s="39"/>
      <c r="T8" s="39" t="s">
        <v>280</v>
      </c>
      <c r="U8" s="39" t="s">
        <v>490</v>
      </c>
      <c r="V8" s="39"/>
      <c r="W8" s="39" t="s">
        <v>483</v>
      </c>
      <c r="X8" s="39"/>
      <c r="Y8" s="39"/>
      <c r="Z8" s="39"/>
      <c r="AA8" s="39" t="s">
        <v>66</v>
      </c>
      <c r="AB8" s="39"/>
      <c r="AC8" s="45"/>
      <c r="AD8" s="13"/>
      <c r="AE8" s="54"/>
      <c r="AF8" s="54"/>
      <c r="AG8" s="44" t="s">
        <v>49</v>
      </c>
      <c r="AH8" s="44"/>
      <c r="AI8" s="45"/>
      <c r="AJ8" s="39" t="s">
        <v>909</v>
      </c>
      <c r="AK8" s="39" t="s">
        <v>911</v>
      </c>
      <c r="AL8" s="39"/>
      <c r="AM8" s="39" t="s">
        <v>280</v>
      </c>
      <c r="AN8" s="39" t="s">
        <v>490</v>
      </c>
      <c r="AO8" s="39"/>
      <c r="AP8" s="39" t="s">
        <v>483</v>
      </c>
      <c r="AQ8" s="39"/>
      <c r="AR8" s="39"/>
      <c r="AS8" s="39"/>
      <c r="AT8" s="39" t="s">
        <v>66</v>
      </c>
      <c r="AU8" s="39"/>
      <c r="AV8" s="45"/>
      <c r="AW8" s="13"/>
      <c r="AX8" s="54"/>
      <c r="AY8" s="54"/>
      <c r="AZ8" s="44" t="s">
        <v>49</v>
      </c>
      <c r="BA8" s="44"/>
      <c r="BB8" s="45"/>
      <c r="BC8" s="39" t="s">
        <v>909</v>
      </c>
      <c r="BD8" s="39" t="s">
        <v>911</v>
      </c>
      <c r="BE8" s="39"/>
      <c r="BF8" s="39" t="s">
        <v>280</v>
      </c>
      <c r="BG8" s="39" t="s">
        <v>490</v>
      </c>
      <c r="BH8" s="39"/>
      <c r="BI8" s="39" t="s">
        <v>483</v>
      </c>
      <c r="BJ8" s="39"/>
      <c r="BK8" s="39"/>
      <c r="BL8" s="39"/>
      <c r="BM8" s="39" t="s">
        <v>66</v>
      </c>
      <c r="BN8" s="39"/>
      <c r="BO8" s="45"/>
      <c r="BP8" s="13"/>
      <c r="BQ8" s="54"/>
      <c r="BR8" s="54"/>
      <c r="BS8" s="44" t="s">
        <v>49</v>
      </c>
      <c r="BT8" s="44"/>
      <c r="BU8" s="45"/>
      <c r="BV8" s="39" t="s">
        <v>909</v>
      </c>
      <c r="BW8" s="39" t="s">
        <v>911</v>
      </c>
      <c r="BX8" s="39"/>
      <c r="BY8" s="39" t="s">
        <v>280</v>
      </c>
      <c r="BZ8" s="39" t="s">
        <v>490</v>
      </c>
      <c r="CA8" s="39"/>
      <c r="CB8" s="39" t="s">
        <v>483</v>
      </c>
      <c r="CC8" s="39"/>
      <c r="CD8" s="39"/>
      <c r="CE8" s="39"/>
      <c r="CF8" s="39" t="s">
        <v>66</v>
      </c>
      <c r="CG8" s="39"/>
      <c r="CH8" s="45"/>
      <c r="CI8" s="13"/>
      <c r="CJ8" s="54"/>
      <c r="CK8" s="54"/>
      <c r="CL8" s="44" t="s">
        <v>49</v>
      </c>
      <c r="CM8" s="44"/>
      <c r="CN8" s="45"/>
      <c r="CO8" s="39" t="s">
        <v>909</v>
      </c>
      <c r="CP8" s="39" t="s">
        <v>911</v>
      </c>
      <c r="CQ8" s="39"/>
      <c r="CR8" s="39" t="s">
        <v>280</v>
      </c>
      <c r="CS8" s="39" t="s">
        <v>490</v>
      </c>
      <c r="CT8" s="39"/>
      <c r="CU8" s="39" t="s">
        <v>483</v>
      </c>
      <c r="CV8" s="39"/>
      <c r="CW8" s="39"/>
      <c r="CX8" s="39"/>
      <c r="CY8" s="39" t="s">
        <v>66</v>
      </c>
      <c r="CZ8" s="39"/>
      <c r="DA8" s="45"/>
      <c r="DB8" s="13"/>
      <c r="DC8" s="54"/>
      <c r="DD8" s="54"/>
      <c r="DE8" s="44" t="s">
        <v>49</v>
      </c>
      <c r="DF8" s="44"/>
      <c r="DG8" s="45"/>
      <c r="DH8" s="39" t="s">
        <v>909</v>
      </c>
      <c r="DI8" s="39" t="s">
        <v>911</v>
      </c>
      <c r="DJ8" s="39"/>
      <c r="DK8" s="39" t="s">
        <v>280</v>
      </c>
      <c r="DL8" s="39" t="s">
        <v>490</v>
      </c>
      <c r="DM8" s="39"/>
      <c r="DN8" s="39" t="s">
        <v>483</v>
      </c>
      <c r="DO8" s="39"/>
      <c r="DP8" s="39"/>
      <c r="DQ8" s="39"/>
      <c r="DR8" s="39" t="s">
        <v>66</v>
      </c>
      <c r="DS8" s="39"/>
      <c r="DT8" s="45"/>
      <c r="DV8" s="54"/>
      <c r="DW8" s="54"/>
      <c r="DX8" s="44" t="s">
        <v>49</v>
      </c>
      <c r="DY8" s="44"/>
      <c r="DZ8" s="45"/>
      <c r="EA8" s="39" t="s">
        <v>909</v>
      </c>
      <c r="EB8" s="39" t="s">
        <v>911</v>
      </c>
      <c r="EC8" s="39"/>
      <c r="ED8" s="39" t="s">
        <v>280</v>
      </c>
      <c r="EE8" s="39" t="s">
        <v>490</v>
      </c>
      <c r="EF8" s="39"/>
      <c r="EG8" s="39" t="s">
        <v>483</v>
      </c>
      <c r="EH8" s="39"/>
      <c r="EI8" s="39"/>
      <c r="EJ8" s="39"/>
      <c r="EK8" s="39" t="s">
        <v>66</v>
      </c>
      <c r="EL8" s="39"/>
      <c r="EM8" s="45"/>
    </row>
    <row r="9" spans="1:143" x14ac:dyDescent="0.2">
      <c r="A9" s="48"/>
      <c r="B9" s="59" t="s">
        <v>256</v>
      </c>
      <c r="C9" s="61"/>
      <c r="D9" s="61"/>
      <c r="E9" s="582">
        <f>+DY29</f>
        <v>0</v>
      </c>
      <c r="F9" s="58"/>
      <c r="G9" s="199">
        <f>+'Fee Summary'!G12</f>
        <v>0</v>
      </c>
      <c r="H9" s="66">
        <f>CEILING(E9*G9,0.01)</f>
        <v>0</v>
      </c>
      <c r="I9" s="61"/>
      <c r="J9" s="61"/>
      <c r="K9" s="15" t="s">
        <v>492</v>
      </c>
      <c r="L9" s="47"/>
      <c r="M9" s="54"/>
      <c r="N9" s="274"/>
      <c r="O9" s="274"/>
      <c r="P9" s="274"/>
      <c r="Q9" s="274"/>
      <c r="R9" s="274"/>
      <c r="S9" s="274"/>
      <c r="T9" s="274"/>
      <c r="U9" s="274"/>
      <c r="V9" s="274"/>
      <c r="W9" s="274"/>
      <c r="X9" s="274"/>
      <c r="Y9" s="274"/>
      <c r="Z9" s="274"/>
      <c r="AA9" s="274"/>
      <c r="AB9" s="274"/>
      <c r="AC9" s="267"/>
      <c r="AD9" s="15" t="s">
        <v>414</v>
      </c>
      <c r="AE9" s="48"/>
      <c r="AF9" s="48"/>
      <c r="AG9" s="274"/>
      <c r="AH9" s="274"/>
      <c r="AI9" s="274"/>
      <c r="AJ9" s="274"/>
      <c r="AK9" s="274"/>
      <c r="AL9" s="274"/>
      <c r="AM9" s="274"/>
      <c r="AN9" s="274"/>
      <c r="AO9" s="274"/>
      <c r="AP9" s="274"/>
      <c r="AQ9" s="274"/>
      <c r="AR9" s="274"/>
      <c r="AS9" s="274"/>
      <c r="AT9" s="274"/>
      <c r="AU9" s="274"/>
      <c r="AV9" s="267"/>
      <c r="AW9" s="15" t="s">
        <v>882</v>
      </c>
      <c r="AX9" s="47"/>
      <c r="AY9" s="54"/>
      <c r="AZ9" s="274"/>
      <c r="BA9" s="274"/>
      <c r="BB9" s="274"/>
      <c r="BC9" s="274"/>
      <c r="BD9" s="274"/>
      <c r="BE9" s="274"/>
      <c r="BF9" s="274"/>
      <c r="BG9" s="274"/>
      <c r="BH9" s="274"/>
      <c r="BI9" s="274"/>
      <c r="BJ9" s="274"/>
      <c r="BK9" s="274"/>
      <c r="BL9" s="274"/>
      <c r="BM9" s="274"/>
      <c r="BN9" s="274"/>
      <c r="BO9" s="267"/>
      <c r="BP9" s="15" t="s">
        <v>888</v>
      </c>
      <c r="BR9" s="92"/>
      <c r="BS9" s="274"/>
      <c r="BT9" s="274"/>
      <c r="BU9" s="274"/>
      <c r="BV9" s="274"/>
      <c r="BW9" s="274"/>
      <c r="BX9" s="274"/>
      <c r="BY9" s="274"/>
      <c r="BZ9" s="274"/>
      <c r="CA9" s="274"/>
      <c r="CB9" s="274"/>
      <c r="CC9" s="274"/>
      <c r="CD9" s="274"/>
      <c r="CE9" s="274"/>
      <c r="CF9" s="274"/>
      <c r="CG9" s="274"/>
      <c r="CH9" s="267"/>
      <c r="CI9" s="15" t="s">
        <v>893</v>
      </c>
      <c r="CK9" s="92"/>
      <c r="CL9" s="274"/>
      <c r="CM9" s="274"/>
      <c r="CN9" s="274"/>
      <c r="CO9" s="274"/>
      <c r="CP9" s="274"/>
      <c r="CQ9" s="274"/>
      <c r="CR9" s="274"/>
      <c r="CS9" s="274"/>
      <c r="CT9" s="274"/>
      <c r="CU9" s="274"/>
      <c r="CV9" s="274"/>
      <c r="CW9" s="274"/>
      <c r="CX9" s="274"/>
      <c r="CY9" s="274"/>
      <c r="CZ9" s="274"/>
      <c r="DA9" s="267"/>
      <c r="DB9" s="15" t="s">
        <v>898</v>
      </c>
      <c r="DD9" s="92"/>
      <c r="DE9" s="274"/>
      <c r="DF9" s="274"/>
      <c r="DG9" s="274"/>
      <c r="DH9" s="274"/>
      <c r="DI9" s="274"/>
      <c r="DJ9" s="274"/>
      <c r="DK9" s="274"/>
      <c r="DL9" s="274"/>
      <c r="DM9" s="274"/>
      <c r="DN9" s="274"/>
      <c r="DO9" s="274"/>
      <c r="DP9" s="274"/>
      <c r="DQ9" s="274"/>
      <c r="DR9" s="274"/>
      <c r="DS9" s="274"/>
      <c r="DT9" s="267"/>
      <c r="DU9" s="15" t="s">
        <v>903</v>
      </c>
      <c r="DW9" s="48"/>
      <c r="DX9" s="274"/>
      <c r="DY9" s="274"/>
      <c r="DZ9" s="274"/>
      <c r="EA9" s="274"/>
      <c r="EB9" s="274"/>
      <c r="EC9" s="274"/>
      <c r="ED9" s="274"/>
      <c r="EE9" s="274"/>
      <c r="EF9" s="274"/>
      <c r="EG9" s="274"/>
      <c r="EH9" s="274"/>
      <c r="EI9" s="274"/>
      <c r="EJ9" s="274"/>
      <c r="EK9" s="274"/>
      <c r="EL9" s="274"/>
      <c r="EM9" s="267"/>
    </row>
    <row r="10" spans="1:143" x14ac:dyDescent="0.2">
      <c r="A10" s="35" t="s">
        <v>152</v>
      </c>
      <c r="B10" s="59" t="s">
        <v>104</v>
      </c>
      <c r="C10" s="61"/>
      <c r="D10" s="61"/>
      <c r="E10" s="582">
        <f>+DZ29</f>
        <v>0</v>
      </c>
      <c r="F10" s="58"/>
      <c r="G10" s="199">
        <f>+'Fee Summary'!G13</f>
        <v>0</v>
      </c>
      <c r="H10" s="66">
        <f>CEILING(E10*G10,0.01)</f>
        <v>0</v>
      </c>
      <c r="I10" s="61"/>
      <c r="J10" s="61"/>
      <c r="K10" s="11" t="s">
        <v>493</v>
      </c>
      <c r="L10" s="47"/>
      <c r="M10" s="54"/>
      <c r="N10" s="274"/>
      <c r="O10" s="274"/>
      <c r="P10" s="274"/>
      <c r="Q10" s="274"/>
      <c r="R10" s="274"/>
      <c r="S10" s="274"/>
      <c r="T10" s="274"/>
      <c r="U10" s="274"/>
      <c r="V10" s="274"/>
      <c r="W10" s="274"/>
      <c r="X10" s="274"/>
      <c r="Y10" s="274"/>
      <c r="Z10" s="274"/>
      <c r="AA10" s="274"/>
      <c r="AB10" s="274"/>
      <c r="AC10" s="267"/>
      <c r="AD10" s="11" t="s">
        <v>330</v>
      </c>
      <c r="AE10" s="48"/>
      <c r="AF10" s="48"/>
      <c r="AG10" s="252"/>
      <c r="AH10" s="252"/>
      <c r="AI10" s="252"/>
      <c r="AJ10" s="252"/>
      <c r="AK10" s="252"/>
      <c r="AL10" s="252"/>
      <c r="AM10" s="252"/>
      <c r="AN10" s="252"/>
      <c r="AO10" s="252"/>
      <c r="AP10" s="252"/>
      <c r="AQ10" s="252"/>
      <c r="AR10" s="252"/>
      <c r="AS10" s="252"/>
      <c r="AT10" s="252"/>
      <c r="AU10" s="252"/>
      <c r="AV10" s="253">
        <f>SUM(AG10:AU10)</f>
        <v>0</v>
      </c>
      <c r="AW10" s="11" t="s">
        <v>330</v>
      </c>
      <c r="AX10" s="47"/>
      <c r="AY10" s="54"/>
      <c r="AZ10" s="252"/>
      <c r="BA10" s="252"/>
      <c r="BB10" s="252"/>
      <c r="BC10" s="252"/>
      <c r="BD10" s="252"/>
      <c r="BE10" s="252"/>
      <c r="BF10" s="252"/>
      <c r="BG10" s="252"/>
      <c r="BH10" s="252"/>
      <c r="BI10" s="252"/>
      <c r="BJ10" s="252"/>
      <c r="BK10" s="252"/>
      <c r="BL10" s="252"/>
      <c r="BM10" s="252"/>
      <c r="BN10" s="252"/>
      <c r="BO10" s="253">
        <f>SUM(AZ10:BN10)</f>
        <v>0</v>
      </c>
      <c r="BP10" s="11" t="s">
        <v>330</v>
      </c>
      <c r="BS10" s="252"/>
      <c r="BT10" s="252"/>
      <c r="BU10" s="252"/>
      <c r="BV10" s="252"/>
      <c r="BW10" s="252"/>
      <c r="BX10" s="252"/>
      <c r="BY10" s="252"/>
      <c r="BZ10" s="252"/>
      <c r="CA10" s="252"/>
      <c r="CB10" s="252"/>
      <c r="CC10" s="252"/>
      <c r="CD10" s="252"/>
      <c r="CE10" s="252"/>
      <c r="CF10" s="252"/>
      <c r="CG10" s="252"/>
      <c r="CH10" s="253">
        <f>SUM(BS10:CG10)</f>
        <v>0</v>
      </c>
      <c r="CI10" s="11" t="s">
        <v>352</v>
      </c>
      <c r="CL10" s="252"/>
      <c r="CM10" s="252"/>
      <c r="CN10" s="252"/>
      <c r="CO10" s="252"/>
      <c r="CP10" s="252"/>
      <c r="CQ10" s="252"/>
      <c r="CR10" s="252"/>
      <c r="CS10" s="252"/>
      <c r="CT10" s="252"/>
      <c r="CU10" s="252"/>
      <c r="CV10" s="252"/>
      <c r="CW10" s="252"/>
      <c r="CX10" s="252"/>
      <c r="CY10" s="252"/>
      <c r="CZ10" s="252"/>
      <c r="DA10" s="253">
        <f>SUM(CL10:CZ10)</f>
        <v>0</v>
      </c>
      <c r="DB10" s="11" t="s">
        <v>440</v>
      </c>
      <c r="DE10" s="252"/>
      <c r="DF10" s="252"/>
      <c r="DG10" s="252"/>
      <c r="DH10" s="252"/>
      <c r="DI10" s="252"/>
      <c r="DJ10" s="252"/>
      <c r="DK10" s="252"/>
      <c r="DL10" s="252"/>
      <c r="DM10" s="252"/>
      <c r="DN10" s="252"/>
      <c r="DO10" s="252"/>
      <c r="DP10" s="252"/>
      <c r="DQ10" s="252"/>
      <c r="DR10" s="252"/>
      <c r="DS10" s="252"/>
      <c r="DT10" s="253">
        <f>SUM(DE10:DS10)</f>
        <v>0</v>
      </c>
      <c r="DU10" s="11" t="s">
        <v>441</v>
      </c>
      <c r="DW10" s="48"/>
      <c r="DX10" s="252"/>
      <c r="DY10" s="252"/>
      <c r="DZ10" s="252"/>
      <c r="EA10" s="252"/>
      <c r="EB10" s="252"/>
      <c r="EC10" s="252"/>
      <c r="ED10" s="252"/>
      <c r="EE10" s="252"/>
      <c r="EF10" s="252"/>
      <c r="EG10" s="252"/>
      <c r="EH10" s="252"/>
      <c r="EI10" s="252"/>
      <c r="EJ10" s="252"/>
      <c r="EK10" s="252"/>
      <c r="EL10" s="252"/>
      <c r="EM10" s="253">
        <f t="shared" ref="EM10:EM16" si="0">SUM(DX10:EL10)</f>
        <v>0</v>
      </c>
    </row>
    <row r="11" spans="1:143" x14ac:dyDescent="0.2">
      <c r="A11" s="35"/>
      <c r="B11" s="59" t="s">
        <v>546</v>
      </c>
      <c r="C11" s="61"/>
      <c r="D11" s="54"/>
      <c r="E11" s="582">
        <f>+EA29</f>
        <v>0</v>
      </c>
      <c r="F11" s="614"/>
      <c r="G11" s="199">
        <f>+'Fee Summary'!G26</f>
        <v>0</v>
      </c>
      <c r="H11" s="66">
        <f>CEILING(E11*G11,0.01)</f>
        <v>0</v>
      </c>
      <c r="I11" s="61"/>
      <c r="J11" s="61"/>
      <c r="K11" s="55" t="s">
        <v>404</v>
      </c>
      <c r="L11" s="47"/>
      <c r="M11" s="54"/>
      <c r="N11" s="252"/>
      <c r="O11" s="252"/>
      <c r="P11" s="252"/>
      <c r="Q11" s="252"/>
      <c r="R11" s="252"/>
      <c r="S11" s="252"/>
      <c r="T11" s="252"/>
      <c r="U11" s="252"/>
      <c r="V11" s="252"/>
      <c r="W11" s="252"/>
      <c r="X11" s="252"/>
      <c r="Y11" s="252"/>
      <c r="Z11" s="252"/>
      <c r="AA11" s="252"/>
      <c r="AB11" s="252"/>
      <c r="AC11" s="253">
        <f>SUM(N11:AB11)</f>
        <v>0</v>
      </c>
      <c r="AD11" s="11" t="s">
        <v>415</v>
      </c>
      <c r="AE11" s="48"/>
      <c r="AF11" s="48"/>
      <c r="AG11" s="252"/>
      <c r="AH11" s="252"/>
      <c r="AI11" s="252"/>
      <c r="AJ11" s="252"/>
      <c r="AK11" s="252"/>
      <c r="AL11" s="252"/>
      <c r="AM11" s="252"/>
      <c r="AN11" s="252"/>
      <c r="AO11" s="252"/>
      <c r="AP11" s="252"/>
      <c r="AQ11" s="252"/>
      <c r="AR11" s="252"/>
      <c r="AS11" s="252"/>
      <c r="AT11" s="252"/>
      <c r="AU11" s="252"/>
      <c r="AV11" s="253">
        <f>SUM(AG11:AU11)</f>
        <v>0</v>
      </c>
      <c r="AW11" s="11" t="s">
        <v>421</v>
      </c>
      <c r="AX11" s="47"/>
      <c r="AY11" s="54"/>
      <c r="AZ11" s="252"/>
      <c r="BA11" s="252"/>
      <c r="BB11" s="252"/>
      <c r="BC11" s="252"/>
      <c r="BD11" s="252"/>
      <c r="BE11" s="252"/>
      <c r="BF11" s="252"/>
      <c r="BG11" s="252"/>
      <c r="BH11" s="252"/>
      <c r="BI11" s="252"/>
      <c r="BJ11" s="252"/>
      <c r="BK11" s="252"/>
      <c r="BL11" s="252"/>
      <c r="BM11" s="252"/>
      <c r="BN11" s="252"/>
      <c r="BO11" s="253">
        <f>SUM(AZ11:BN11)</f>
        <v>0</v>
      </c>
      <c r="BP11" s="11" t="s">
        <v>415</v>
      </c>
      <c r="BS11" s="252"/>
      <c r="BT11" s="252"/>
      <c r="BU11" s="252"/>
      <c r="BV11" s="252"/>
      <c r="BW11" s="252"/>
      <c r="BX11" s="252"/>
      <c r="BY11" s="252"/>
      <c r="BZ11" s="252"/>
      <c r="CA11" s="252"/>
      <c r="CB11" s="252"/>
      <c r="CC11" s="252"/>
      <c r="CD11" s="252"/>
      <c r="CE11" s="252"/>
      <c r="CF11" s="252"/>
      <c r="CG11" s="252"/>
      <c r="CH11" s="253">
        <f>SUM(BS11:CG11)</f>
        <v>0</v>
      </c>
      <c r="CI11" s="11" t="s">
        <v>353</v>
      </c>
      <c r="CL11" s="252"/>
      <c r="CM11" s="252"/>
      <c r="CN11" s="252"/>
      <c r="CO11" s="252"/>
      <c r="CP11" s="252"/>
      <c r="CQ11" s="252"/>
      <c r="CR11" s="252"/>
      <c r="CS11" s="252"/>
      <c r="CT11" s="252"/>
      <c r="CU11" s="252"/>
      <c r="CV11" s="252"/>
      <c r="CW11" s="252"/>
      <c r="CX11" s="252"/>
      <c r="CY11" s="252"/>
      <c r="CZ11" s="252"/>
      <c r="DA11" s="253">
        <f>SUM(CL11:CZ11)</f>
        <v>0</v>
      </c>
      <c r="DB11" s="11" t="s">
        <v>615</v>
      </c>
      <c r="DE11" s="252"/>
      <c r="DF11" s="252"/>
      <c r="DG11" s="252"/>
      <c r="DH11" s="252"/>
      <c r="DI11" s="252"/>
      <c r="DJ11" s="252"/>
      <c r="DK11" s="252"/>
      <c r="DL11" s="252"/>
      <c r="DM11" s="252"/>
      <c r="DN11" s="252"/>
      <c r="DO11" s="252"/>
      <c r="DP11" s="252"/>
      <c r="DQ11" s="252"/>
      <c r="DR11" s="252"/>
      <c r="DS11" s="252"/>
      <c r="DT11" s="253">
        <f>SUM(DE11:DS11)</f>
        <v>0</v>
      </c>
      <c r="DU11" s="11" t="s">
        <v>421</v>
      </c>
      <c r="DW11" s="48"/>
      <c r="DX11" s="252"/>
      <c r="DY11" s="252"/>
      <c r="DZ11" s="252"/>
      <c r="EA11" s="252"/>
      <c r="EB11" s="252"/>
      <c r="EC11" s="252"/>
      <c r="ED11" s="252"/>
      <c r="EE11" s="252"/>
      <c r="EF11" s="252"/>
      <c r="EG11" s="252"/>
      <c r="EH11" s="252"/>
      <c r="EI11" s="252"/>
      <c r="EJ11" s="252"/>
      <c r="EK11" s="252"/>
      <c r="EL11" s="252"/>
      <c r="EM11" s="253">
        <f t="shared" si="0"/>
        <v>0</v>
      </c>
    </row>
    <row r="12" spans="1:143" x14ac:dyDescent="0.2">
      <c r="A12" s="35" t="s">
        <v>152</v>
      </c>
      <c r="B12" s="59" t="s">
        <v>321</v>
      </c>
      <c r="C12" s="61"/>
      <c r="D12" s="48"/>
      <c r="E12" s="582">
        <f>+EB29</f>
        <v>0</v>
      </c>
      <c r="F12" s="614"/>
      <c r="G12" s="199">
        <f>+'Fee Summary'!G27</f>
        <v>0</v>
      </c>
      <c r="H12" s="66">
        <f>CEILING(E12*G12,0.01)</f>
        <v>0</v>
      </c>
      <c r="I12" s="61"/>
      <c r="J12" s="61"/>
      <c r="L12" s="47"/>
      <c r="M12" s="54"/>
      <c r="N12" s="274"/>
      <c r="O12" s="274"/>
      <c r="P12" s="274"/>
      <c r="Q12" s="274"/>
      <c r="R12" s="274"/>
      <c r="S12" s="274"/>
      <c r="T12" s="274"/>
      <c r="U12" s="274"/>
      <c r="V12" s="274"/>
      <c r="W12" s="274"/>
      <c r="X12" s="274"/>
      <c r="Y12" s="274"/>
      <c r="Z12" s="274"/>
      <c r="AA12" s="274"/>
      <c r="AB12" s="274"/>
      <c r="AC12" s="273"/>
      <c r="AD12" s="11" t="s">
        <v>416</v>
      </c>
      <c r="AE12" s="48"/>
      <c r="AF12" s="48"/>
      <c r="AG12" s="252"/>
      <c r="AH12" s="252"/>
      <c r="AI12" s="252"/>
      <c r="AJ12" s="252"/>
      <c r="AK12" s="252"/>
      <c r="AL12" s="252"/>
      <c r="AM12" s="252"/>
      <c r="AN12" s="252"/>
      <c r="AO12" s="252"/>
      <c r="AP12" s="252"/>
      <c r="AQ12" s="252"/>
      <c r="AR12" s="252"/>
      <c r="AS12" s="252"/>
      <c r="AT12" s="252"/>
      <c r="AU12" s="252"/>
      <c r="AV12" s="253">
        <f>SUM(AG12:AU12)</f>
        <v>0</v>
      </c>
      <c r="AW12" s="11" t="s">
        <v>416</v>
      </c>
      <c r="AX12" s="47"/>
      <c r="AY12" s="54"/>
      <c r="AZ12" s="252"/>
      <c r="BA12" s="252"/>
      <c r="BB12" s="252"/>
      <c r="BC12" s="252"/>
      <c r="BD12" s="252"/>
      <c r="BE12" s="252"/>
      <c r="BF12" s="252"/>
      <c r="BG12" s="252"/>
      <c r="BH12" s="252"/>
      <c r="BI12" s="252"/>
      <c r="BJ12" s="252"/>
      <c r="BK12" s="252"/>
      <c r="BL12" s="252"/>
      <c r="BM12" s="252"/>
      <c r="BN12" s="252"/>
      <c r="BO12" s="253">
        <f>SUM(AZ12:BN12)</f>
        <v>0</v>
      </c>
      <c r="BP12" s="11" t="s">
        <v>416</v>
      </c>
      <c r="BS12" s="252"/>
      <c r="BT12" s="252"/>
      <c r="BU12" s="252"/>
      <c r="BV12" s="252"/>
      <c r="BW12" s="252"/>
      <c r="BX12" s="252"/>
      <c r="BY12" s="252"/>
      <c r="BZ12" s="252"/>
      <c r="CA12" s="252"/>
      <c r="CB12" s="252"/>
      <c r="CC12" s="252"/>
      <c r="CD12" s="252"/>
      <c r="CE12" s="252"/>
      <c r="CF12" s="252"/>
      <c r="CG12" s="252"/>
      <c r="CH12" s="253">
        <f>SUM(BS12:CG12)</f>
        <v>0</v>
      </c>
      <c r="CI12" s="11" t="s">
        <v>354</v>
      </c>
      <c r="CL12" s="252"/>
      <c r="CM12" s="252"/>
      <c r="CN12" s="252"/>
      <c r="CO12" s="252"/>
      <c r="CP12" s="252"/>
      <c r="CQ12" s="252"/>
      <c r="CR12" s="252"/>
      <c r="CS12" s="252"/>
      <c r="CT12" s="252"/>
      <c r="CU12" s="252"/>
      <c r="CV12" s="252"/>
      <c r="CW12" s="252"/>
      <c r="CX12" s="252"/>
      <c r="CY12" s="252"/>
      <c r="CZ12" s="252"/>
      <c r="DA12" s="253">
        <f>SUM(CL12:CZ12)</f>
        <v>0</v>
      </c>
      <c r="DB12" s="11" t="s">
        <v>616</v>
      </c>
      <c r="DE12" s="252"/>
      <c r="DF12" s="252"/>
      <c r="DG12" s="252"/>
      <c r="DH12" s="252"/>
      <c r="DI12" s="252"/>
      <c r="DJ12" s="252"/>
      <c r="DK12" s="252"/>
      <c r="DL12" s="252"/>
      <c r="DM12" s="252"/>
      <c r="DN12" s="252"/>
      <c r="DO12" s="252"/>
      <c r="DP12" s="252"/>
      <c r="DQ12" s="252"/>
      <c r="DR12" s="252"/>
      <c r="DS12" s="252"/>
      <c r="DT12" s="253">
        <f>SUM(DE12:DS12)</f>
        <v>0</v>
      </c>
      <c r="DU12" s="11" t="s">
        <v>416</v>
      </c>
      <c r="DW12" s="48"/>
      <c r="DX12" s="252"/>
      <c r="DY12" s="252"/>
      <c r="DZ12" s="252"/>
      <c r="EA12" s="252"/>
      <c r="EB12" s="252"/>
      <c r="EC12" s="252"/>
      <c r="ED12" s="252"/>
      <c r="EE12" s="252"/>
      <c r="EF12" s="252"/>
      <c r="EG12" s="252"/>
      <c r="EH12" s="252"/>
      <c r="EI12" s="252"/>
      <c r="EJ12" s="252"/>
      <c r="EK12" s="252"/>
      <c r="EL12" s="252"/>
      <c r="EM12" s="253">
        <f t="shared" si="0"/>
        <v>0</v>
      </c>
    </row>
    <row r="13" spans="1:143" x14ac:dyDescent="0.2">
      <c r="A13" s="35" t="s">
        <v>152</v>
      </c>
      <c r="B13" s="59" t="s">
        <v>322</v>
      </c>
      <c r="C13" s="55"/>
      <c r="D13" s="55"/>
      <c r="E13" s="582">
        <f>+EC29</f>
        <v>0</v>
      </c>
      <c r="F13" s="614"/>
      <c r="G13" s="199">
        <f>+'Fee Summary'!G28</f>
        <v>0</v>
      </c>
      <c r="H13" s="66">
        <f t="shared" ref="H13:H22" si="1">CEILING(E13*G13,0.01)</f>
        <v>0</v>
      </c>
      <c r="I13" s="61"/>
      <c r="J13" s="61"/>
      <c r="K13" s="15" t="s">
        <v>405</v>
      </c>
      <c r="L13" s="47"/>
      <c r="M13" s="54"/>
      <c r="N13" s="274"/>
      <c r="O13" s="274"/>
      <c r="P13" s="274"/>
      <c r="Q13" s="274"/>
      <c r="R13" s="274"/>
      <c r="S13" s="274"/>
      <c r="T13" s="274"/>
      <c r="U13" s="274"/>
      <c r="V13" s="274"/>
      <c r="W13" s="274"/>
      <c r="X13" s="274"/>
      <c r="Y13" s="274"/>
      <c r="Z13" s="274"/>
      <c r="AA13" s="274"/>
      <c r="AB13" s="274"/>
      <c r="AC13" s="273"/>
      <c r="AD13" s="11" t="s">
        <v>417</v>
      </c>
      <c r="AE13" s="47"/>
      <c r="AF13" s="47"/>
      <c r="AG13" s="252"/>
      <c r="AH13" s="252"/>
      <c r="AI13" s="252"/>
      <c r="AJ13" s="252"/>
      <c r="AK13" s="252"/>
      <c r="AL13" s="252"/>
      <c r="AM13" s="252"/>
      <c r="AN13" s="252"/>
      <c r="AO13" s="252"/>
      <c r="AP13" s="252"/>
      <c r="AQ13" s="252"/>
      <c r="AR13" s="252"/>
      <c r="AS13" s="252"/>
      <c r="AT13" s="252"/>
      <c r="AU13" s="252"/>
      <c r="AV13" s="253">
        <f>SUM(AG13:AU13)</f>
        <v>0</v>
      </c>
      <c r="AW13" s="11" t="s">
        <v>422</v>
      </c>
      <c r="AX13" s="47"/>
      <c r="AY13" s="54"/>
      <c r="AZ13" s="252"/>
      <c r="BA13" s="252"/>
      <c r="BB13" s="252"/>
      <c r="BC13" s="252"/>
      <c r="BD13" s="252"/>
      <c r="BE13" s="252"/>
      <c r="BF13" s="252"/>
      <c r="BG13" s="252"/>
      <c r="BH13" s="252"/>
      <c r="BI13" s="252"/>
      <c r="BJ13" s="252"/>
      <c r="BK13" s="252"/>
      <c r="BL13" s="252"/>
      <c r="BM13" s="252"/>
      <c r="BN13" s="252"/>
      <c r="BO13" s="253">
        <f>SUM(AZ13:BN13)</f>
        <v>0</v>
      </c>
      <c r="BP13" s="11" t="s">
        <v>417</v>
      </c>
      <c r="BS13" s="252"/>
      <c r="BT13" s="252"/>
      <c r="BU13" s="252"/>
      <c r="BV13" s="252"/>
      <c r="BW13" s="252"/>
      <c r="BX13" s="252"/>
      <c r="BY13" s="252"/>
      <c r="BZ13" s="252"/>
      <c r="CA13" s="252"/>
      <c r="CB13" s="252"/>
      <c r="CC13" s="252"/>
      <c r="CD13" s="252"/>
      <c r="CE13" s="252"/>
      <c r="CF13" s="252"/>
      <c r="CG13" s="252"/>
      <c r="CH13" s="253">
        <f>SUM(BS13:CG13)</f>
        <v>0</v>
      </c>
      <c r="CI13" s="60"/>
      <c r="CL13" s="274"/>
      <c r="CM13" s="274"/>
      <c r="CN13" s="274"/>
      <c r="CO13" s="274"/>
      <c r="CP13" s="274"/>
      <c r="CQ13" s="274"/>
      <c r="CR13" s="274"/>
      <c r="CS13" s="274"/>
      <c r="CT13" s="274"/>
      <c r="CU13" s="274"/>
      <c r="CV13" s="274"/>
      <c r="CW13" s="274"/>
      <c r="CX13" s="274"/>
      <c r="CY13" s="274"/>
      <c r="CZ13" s="274"/>
      <c r="DA13" s="273"/>
      <c r="DB13" s="11" t="s">
        <v>617</v>
      </c>
      <c r="DE13" s="252"/>
      <c r="DF13" s="252"/>
      <c r="DG13" s="252"/>
      <c r="DH13" s="252"/>
      <c r="DI13" s="252"/>
      <c r="DJ13" s="252"/>
      <c r="DK13" s="252"/>
      <c r="DL13" s="252"/>
      <c r="DM13" s="252"/>
      <c r="DN13" s="252"/>
      <c r="DO13" s="252"/>
      <c r="DP13" s="252"/>
      <c r="DQ13" s="252"/>
      <c r="DR13" s="252"/>
      <c r="DS13" s="252"/>
      <c r="DT13" s="253">
        <f>SUM(DE13:DS13)</f>
        <v>0</v>
      </c>
      <c r="DU13" s="11" t="s">
        <v>442</v>
      </c>
      <c r="DW13" s="48"/>
      <c r="DX13" s="252"/>
      <c r="DY13" s="252"/>
      <c r="DZ13" s="252"/>
      <c r="EA13" s="252"/>
      <c r="EB13" s="252"/>
      <c r="EC13" s="252"/>
      <c r="ED13" s="252"/>
      <c r="EE13" s="252"/>
      <c r="EF13" s="252"/>
      <c r="EG13" s="252"/>
      <c r="EH13" s="252"/>
      <c r="EI13" s="252"/>
      <c r="EJ13" s="252"/>
      <c r="EK13" s="252"/>
      <c r="EL13" s="252"/>
      <c r="EM13" s="253">
        <f t="shared" si="0"/>
        <v>0</v>
      </c>
    </row>
    <row r="14" spans="1:143" x14ac:dyDescent="0.2">
      <c r="A14" s="65"/>
      <c r="B14" s="59" t="s">
        <v>317</v>
      </c>
      <c r="C14" s="58"/>
      <c r="D14" s="58"/>
      <c r="E14" s="582">
        <f>+ED29</f>
        <v>0</v>
      </c>
      <c r="F14" s="614"/>
      <c r="G14" s="199">
        <f>+'Fee Summary'!G30</f>
        <v>0</v>
      </c>
      <c r="H14" s="66">
        <f t="shared" si="1"/>
        <v>0</v>
      </c>
      <c r="I14" s="61"/>
      <c r="J14" s="61"/>
      <c r="K14" s="11" t="s">
        <v>441</v>
      </c>
      <c r="L14" s="47"/>
      <c r="M14" s="54"/>
      <c r="N14" s="252"/>
      <c r="O14" s="252"/>
      <c r="P14" s="252"/>
      <c r="Q14" s="252"/>
      <c r="R14" s="252"/>
      <c r="S14" s="252"/>
      <c r="T14" s="252"/>
      <c r="U14" s="252"/>
      <c r="V14" s="252"/>
      <c r="W14" s="252"/>
      <c r="X14" s="252"/>
      <c r="Y14" s="252"/>
      <c r="Z14" s="252"/>
      <c r="AA14" s="252"/>
      <c r="AB14" s="252"/>
      <c r="AC14" s="253">
        <f>SUM(N14:AB14)</f>
        <v>0</v>
      </c>
      <c r="AD14" s="13"/>
      <c r="AE14" s="47"/>
      <c r="AF14" s="47"/>
      <c r="AG14" s="274"/>
      <c r="AH14" s="274"/>
      <c r="AI14" s="274"/>
      <c r="AJ14" s="274"/>
      <c r="AK14" s="274"/>
      <c r="AL14" s="274"/>
      <c r="AM14" s="274"/>
      <c r="AN14" s="274"/>
      <c r="AO14" s="274"/>
      <c r="AP14" s="274"/>
      <c r="AQ14" s="274"/>
      <c r="AR14" s="274"/>
      <c r="AS14" s="274"/>
      <c r="AT14" s="274"/>
      <c r="AU14" s="274"/>
      <c r="AV14" s="273"/>
      <c r="AW14" s="85"/>
      <c r="AX14" s="47"/>
      <c r="AY14" s="54"/>
      <c r="AZ14" s="274"/>
      <c r="BA14" s="274"/>
      <c r="BB14" s="274"/>
      <c r="BC14" s="274"/>
      <c r="BD14" s="274"/>
      <c r="BE14" s="274"/>
      <c r="BF14" s="274"/>
      <c r="BG14" s="274"/>
      <c r="BH14" s="274"/>
      <c r="BI14" s="274"/>
      <c r="BJ14" s="274"/>
      <c r="BK14" s="274"/>
      <c r="BL14" s="274"/>
      <c r="BM14" s="274"/>
      <c r="BN14" s="274"/>
      <c r="BO14" s="273"/>
      <c r="BP14" s="13"/>
      <c r="BS14" s="274"/>
      <c r="BT14" s="274"/>
      <c r="BU14" s="274"/>
      <c r="BV14" s="274"/>
      <c r="BW14" s="274"/>
      <c r="BX14" s="274"/>
      <c r="BY14" s="274"/>
      <c r="BZ14" s="274"/>
      <c r="CA14" s="274"/>
      <c r="CB14" s="274"/>
      <c r="CC14" s="274"/>
      <c r="CD14" s="274"/>
      <c r="CE14" s="274"/>
      <c r="CF14" s="274"/>
      <c r="CG14" s="274"/>
      <c r="CH14" s="273"/>
      <c r="CI14" s="15" t="s">
        <v>894</v>
      </c>
      <c r="CL14" s="274"/>
      <c r="CM14" s="274"/>
      <c r="CN14" s="274"/>
      <c r="CO14" s="274"/>
      <c r="CP14" s="274"/>
      <c r="CQ14" s="274"/>
      <c r="CR14" s="274"/>
      <c r="CS14" s="274"/>
      <c r="CT14" s="274"/>
      <c r="CU14" s="274"/>
      <c r="CV14" s="274"/>
      <c r="CW14" s="274"/>
      <c r="CX14" s="274"/>
      <c r="CY14" s="274"/>
      <c r="CZ14" s="274"/>
      <c r="DA14" s="273"/>
      <c r="DB14" s="60"/>
      <c r="DE14" s="274"/>
      <c r="DF14" s="274"/>
      <c r="DG14" s="274"/>
      <c r="DH14" s="274"/>
      <c r="DI14" s="274"/>
      <c r="DJ14" s="274"/>
      <c r="DK14" s="274"/>
      <c r="DL14" s="274"/>
      <c r="DM14" s="274"/>
      <c r="DN14" s="274"/>
      <c r="DO14" s="274"/>
      <c r="DP14" s="274"/>
      <c r="DQ14" s="274"/>
      <c r="DR14" s="274"/>
      <c r="DS14" s="274"/>
      <c r="DT14" s="273"/>
      <c r="DU14" s="11" t="s">
        <v>443</v>
      </c>
      <c r="DW14" s="48"/>
      <c r="DX14" s="252"/>
      <c r="DY14" s="252"/>
      <c r="DZ14" s="252"/>
      <c r="EA14" s="252"/>
      <c r="EB14" s="252"/>
      <c r="EC14" s="252"/>
      <c r="ED14" s="252"/>
      <c r="EE14" s="252"/>
      <c r="EF14" s="252"/>
      <c r="EG14" s="252"/>
      <c r="EH14" s="252"/>
      <c r="EI14" s="252"/>
      <c r="EJ14" s="252"/>
      <c r="EK14" s="252"/>
      <c r="EL14" s="252"/>
      <c r="EM14" s="253">
        <f t="shared" si="0"/>
        <v>0</v>
      </c>
    </row>
    <row r="15" spans="1:143" x14ac:dyDescent="0.2">
      <c r="A15" s="65" t="s">
        <v>152</v>
      </c>
      <c r="B15" s="59" t="s">
        <v>318</v>
      </c>
      <c r="C15" s="58"/>
      <c r="D15" s="65"/>
      <c r="E15" s="582">
        <f>+EE29</f>
        <v>0</v>
      </c>
      <c r="F15" s="614"/>
      <c r="G15" s="199">
        <f>+'Fee Summary'!G31</f>
        <v>0</v>
      </c>
      <c r="H15" s="66">
        <f t="shared" si="1"/>
        <v>0</v>
      </c>
      <c r="I15" s="61"/>
      <c r="J15" s="61"/>
      <c r="K15" s="11" t="s">
        <v>406</v>
      </c>
      <c r="L15" s="47"/>
      <c r="M15" s="54"/>
      <c r="N15" s="252"/>
      <c r="O15" s="252"/>
      <c r="P15" s="252"/>
      <c r="Q15" s="252"/>
      <c r="R15" s="252"/>
      <c r="S15" s="252"/>
      <c r="T15" s="252"/>
      <c r="U15" s="252"/>
      <c r="V15" s="252"/>
      <c r="W15" s="252"/>
      <c r="X15" s="252"/>
      <c r="Y15" s="252"/>
      <c r="Z15" s="252"/>
      <c r="AA15" s="252"/>
      <c r="AB15" s="252"/>
      <c r="AC15" s="253">
        <f>SUM(N15:AB15)</f>
        <v>0</v>
      </c>
      <c r="AD15" s="15" t="s">
        <v>418</v>
      </c>
      <c r="AE15" s="54"/>
      <c r="AF15" s="54"/>
      <c r="AG15" s="274"/>
      <c r="AH15" s="274"/>
      <c r="AI15" s="274"/>
      <c r="AJ15" s="274"/>
      <c r="AK15" s="274"/>
      <c r="AL15" s="274"/>
      <c r="AM15" s="274"/>
      <c r="AN15" s="274"/>
      <c r="AO15" s="274"/>
      <c r="AP15" s="274"/>
      <c r="AQ15" s="274"/>
      <c r="AR15" s="274"/>
      <c r="AS15" s="274"/>
      <c r="AT15" s="274"/>
      <c r="AU15" s="274"/>
      <c r="AV15" s="273"/>
      <c r="AW15" s="15" t="s">
        <v>883</v>
      </c>
      <c r="AX15" s="47"/>
      <c r="AY15" s="54"/>
      <c r="AZ15" s="274"/>
      <c r="BA15" s="274"/>
      <c r="BB15" s="274"/>
      <c r="BC15" s="274"/>
      <c r="BD15" s="274"/>
      <c r="BE15" s="274"/>
      <c r="BF15" s="274"/>
      <c r="BG15" s="274"/>
      <c r="BH15" s="274"/>
      <c r="BI15" s="274"/>
      <c r="BJ15" s="274"/>
      <c r="BK15" s="274"/>
      <c r="BL15" s="274"/>
      <c r="BM15" s="274"/>
      <c r="BN15" s="274"/>
      <c r="BO15" s="273"/>
      <c r="BP15" s="15" t="s">
        <v>889</v>
      </c>
      <c r="BS15" s="274"/>
      <c r="BT15" s="274"/>
      <c r="BU15" s="274"/>
      <c r="BV15" s="274"/>
      <c r="BW15" s="274"/>
      <c r="BX15" s="274"/>
      <c r="BY15" s="274"/>
      <c r="BZ15" s="274"/>
      <c r="CA15" s="274"/>
      <c r="CB15" s="274"/>
      <c r="CC15" s="274"/>
      <c r="CD15" s="274"/>
      <c r="CE15" s="274"/>
      <c r="CF15" s="274"/>
      <c r="CG15" s="274"/>
      <c r="CH15" s="273"/>
      <c r="CI15" s="11" t="s">
        <v>394</v>
      </c>
      <c r="CL15" s="252"/>
      <c r="CM15" s="252"/>
      <c r="CN15" s="252"/>
      <c r="CO15" s="252"/>
      <c r="CP15" s="252"/>
      <c r="CQ15" s="252"/>
      <c r="CR15" s="252"/>
      <c r="CS15" s="252"/>
      <c r="CT15" s="252"/>
      <c r="CU15" s="252"/>
      <c r="CV15" s="252"/>
      <c r="CW15" s="252"/>
      <c r="CX15" s="252"/>
      <c r="CY15" s="252"/>
      <c r="CZ15" s="252"/>
      <c r="DA15" s="253">
        <f t="shared" ref="DA15:DA25" si="2">SUM(CL15:CZ15)</f>
        <v>0</v>
      </c>
      <c r="DB15" s="15" t="s">
        <v>899</v>
      </c>
      <c r="DE15" s="274"/>
      <c r="DF15" s="274"/>
      <c r="DG15" s="274"/>
      <c r="DH15" s="274"/>
      <c r="DI15" s="274"/>
      <c r="DJ15" s="274"/>
      <c r="DK15" s="274"/>
      <c r="DL15" s="274"/>
      <c r="DM15" s="274"/>
      <c r="DN15" s="274"/>
      <c r="DO15" s="274"/>
      <c r="DP15" s="274"/>
      <c r="DQ15" s="274"/>
      <c r="DR15" s="274"/>
      <c r="DS15" s="274"/>
      <c r="DT15" s="273"/>
      <c r="DU15" s="11" t="s">
        <v>444</v>
      </c>
      <c r="DW15" s="48"/>
      <c r="DX15" s="252"/>
      <c r="DY15" s="252"/>
      <c r="DZ15" s="252"/>
      <c r="EA15" s="252"/>
      <c r="EB15" s="252"/>
      <c r="EC15" s="252"/>
      <c r="ED15" s="252"/>
      <c r="EE15" s="252"/>
      <c r="EF15" s="252"/>
      <c r="EG15" s="252"/>
      <c r="EH15" s="252"/>
      <c r="EI15" s="252"/>
      <c r="EJ15" s="252"/>
      <c r="EK15" s="252"/>
      <c r="EL15" s="252"/>
      <c r="EM15" s="253">
        <f t="shared" si="0"/>
        <v>0</v>
      </c>
    </row>
    <row r="16" spans="1:143" x14ac:dyDescent="0.2">
      <c r="A16" s="65" t="s">
        <v>152</v>
      </c>
      <c r="B16" s="59" t="s">
        <v>319</v>
      </c>
      <c r="C16" s="58"/>
      <c r="D16" s="58"/>
      <c r="E16" s="582">
        <f>+EF29</f>
        <v>0</v>
      </c>
      <c r="F16" s="614"/>
      <c r="G16" s="199">
        <f>+'Fee Summary'!G32</f>
        <v>0</v>
      </c>
      <c r="H16" s="66">
        <f t="shared" si="1"/>
        <v>0</v>
      </c>
      <c r="I16" s="61"/>
      <c r="J16" s="61"/>
      <c r="K16" s="11" t="s">
        <v>407</v>
      </c>
      <c r="L16" s="47"/>
      <c r="M16" s="54"/>
      <c r="N16" s="252"/>
      <c r="O16" s="252"/>
      <c r="P16" s="252"/>
      <c r="Q16" s="252"/>
      <c r="R16" s="252"/>
      <c r="S16" s="252"/>
      <c r="T16" s="252"/>
      <c r="U16" s="252"/>
      <c r="V16" s="252"/>
      <c r="W16" s="252"/>
      <c r="X16" s="252"/>
      <c r="Y16" s="252"/>
      <c r="Z16" s="252"/>
      <c r="AA16" s="252"/>
      <c r="AB16" s="252"/>
      <c r="AC16" s="253">
        <f t="shared" ref="AC16:AC19" si="3">SUM(N16:AB16)</f>
        <v>0</v>
      </c>
      <c r="AD16" s="11" t="s">
        <v>419</v>
      </c>
      <c r="AE16" s="47"/>
      <c r="AF16" s="54"/>
      <c r="AG16" s="252"/>
      <c r="AH16" s="252"/>
      <c r="AI16" s="252"/>
      <c r="AJ16" s="252"/>
      <c r="AK16" s="252"/>
      <c r="AL16" s="252"/>
      <c r="AM16" s="252"/>
      <c r="AN16" s="252"/>
      <c r="AO16" s="252"/>
      <c r="AP16" s="252"/>
      <c r="AQ16" s="252"/>
      <c r="AR16" s="252"/>
      <c r="AS16" s="252"/>
      <c r="AT16" s="252"/>
      <c r="AU16" s="252"/>
      <c r="AV16" s="253">
        <f>SUM(AG16:AU16)</f>
        <v>0</v>
      </c>
      <c r="AW16" s="11" t="s">
        <v>330</v>
      </c>
      <c r="AX16" s="47"/>
      <c r="AY16" s="54"/>
      <c r="AZ16" s="252"/>
      <c r="BA16" s="252"/>
      <c r="BB16" s="252"/>
      <c r="BC16" s="252"/>
      <c r="BD16" s="252"/>
      <c r="BE16" s="252"/>
      <c r="BF16" s="252"/>
      <c r="BG16" s="252"/>
      <c r="BH16" s="252"/>
      <c r="BI16" s="252"/>
      <c r="BJ16" s="252"/>
      <c r="BK16" s="252"/>
      <c r="BL16" s="252"/>
      <c r="BM16" s="252"/>
      <c r="BN16" s="252"/>
      <c r="BO16" s="253">
        <f>SUM(AZ16:BN16)</f>
        <v>0</v>
      </c>
      <c r="BP16" s="11" t="s">
        <v>330</v>
      </c>
      <c r="BS16" s="252"/>
      <c r="BT16" s="252"/>
      <c r="BU16" s="252"/>
      <c r="BV16" s="252"/>
      <c r="BW16" s="252"/>
      <c r="BX16" s="252"/>
      <c r="BY16" s="252"/>
      <c r="BZ16" s="252"/>
      <c r="CA16" s="252"/>
      <c r="CB16" s="252"/>
      <c r="CC16" s="252"/>
      <c r="CD16" s="252"/>
      <c r="CE16" s="252"/>
      <c r="CF16" s="252"/>
      <c r="CG16" s="252"/>
      <c r="CH16" s="253">
        <f>SUM(BS16:CG16)</f>
        <v>0</v>
      </c>
      <c r="CI16" s="11" t="s">
        <v>430</v>
      </c>
      <c r="CL16" s="252"/>
      <c r="CM16" s="252"/>
      <c r="CN16" s="252"/>
      <c r="CO16" s="252"/>
      <c r="CP16" s="252"/>
      <c r="CQ16" s="252"/>
      <c r="CR16" s="252"/>
      <c r="CS16" s="252"/>
      <c r="CT16" s="252"/>
      <c r="CU16" s="252"/>
      <c r="CV16" s="252"/>
      <c r="CW16" s="252"/>
      <c r="CX16" s="252"/>
      <c r="CY16" s="252"/>
      <c r="CZ16" s="252"/>
      <c r="DA16" s="253">
        <f t="shared" si="2"/>
        <v>0</v>
      </c>
      <c r="DB16" s="11" t="s">
        <v>440</v>
      </c>
      <c r="DE16" s="252"/>
      <c r="DF16" s="252"/>
      <c r="DG16" s="252"/>
      <c r="DH16" s="252"/>
      <c r="DI16" s="252"/>
      <c r="DJ16" s="252"/>
      <c r="DK16" s="252"/>
      <c r="DL16" s="252"/>
      <c r="DM16" s="252"/>
      <c r="DN16" s="252"/>
      <c r="DO16" s="252"/>
      <c r="DP16" s="252"/>
      <c r="DQ16" s="252"/>
      <c r="DR16" s="252"/>
      <c r="DS16" s="252"/>
      <c r="DT16" s="253">
        <f>SUM(DE16:DS16)</f>
        <v>0</v>
      </c>
      <c r="DU16" s="11" t="s">
        <v>445</v>
      </c>
      <c r="DW16" s="48"/>
      <c r="DX16" s="252"/>
      <c r="DY16" s="252"/>
      <c r="DZ16" s="252"/>
      <c r="EA16" s="252"/>
      <c r="EB16" s="252"/>
      <c r="EC16" s="252"/>
      <c r="ED16" s="252"/>
      <c r="EE16" s="252"/>
      <c r="EF16" s="252"/>
      <c r="EG16" s="252"/>
      <c r="EH16" s="252"/>
      <c r="EI16" s="252"/>
      <c r="EJ16" s="252"/>
      <c r="EK16" s="252"/>
      <c r="EL16" s="252"/>
      <c r="EM16" s="253">
        <f t="shared" si="0"/>
        <v>0</v>
      </c>
    </row>
    <row r="17" spans="1:145" x14ac:dyDescent="0.2">
      <c r="A17" s="65"/>
      <c r="B17" s="59" t="s">
        <v>481</v>
      </c>
      <c r="C17" s="60"/>
      <c r="D17" s="58"/>
      <c r="E17" s="582">
        <f>+EG29</f>
        <v>0</v>
      </c>
      <c r="F17" s="614"/>
      <c r="G17" s="199">
        <f>+'Fee Summary'!G33</f>
        <v>0</v>
      </c>
      <c r="H17" s="66">
        <f t="shared" si="1"/>
        <v>0</v>
      </c>
      <c r="I17" s="61"/>
      <c r="J17" s="61"/>
      <c r="K17" s="11" t="s">
        <v>578</v>
      </c>
      <c r="L17" s="47"/>
      <c r="M17" s="54"/>
      <c r="N17" s="252"/>
      <c r="O17" s="252"/>
      <c r="P17" s="252"/>
      <c r="Q17" s="252"/>
      <c r="R17" s="252"/>
      <c r="S17" s="252"/>
      <c r="T17" s="252"/>
      <c r="U17" s="252"/>
      <c r="V17" s="252"/>
      <c r="W17" s="252"/>
      <c r="X17" s="252"/>
      <c r="Y17" s="252"/>
      <c r="Z17" s="252"/>
      <c r="AA17" s="252"/>
      <c r="AB17" s="252"/>
      <c r="AC17" s="253">
        <f t="shared" si="3"/>
        <v>0</v>
      </c>
      <c r="AD17" s="11" t="s">
        <v>412</v>
      </c>
      <c r="AE17" s="47"/>
      <c r="AF17" s="54"/>
      <c r="AG17" s="252"/>
      <c r="AH17" s="252"/>
      <c r="AI17" s="252"/>
      <c r="AJ17" s="252"/>
      <c r="AK17" s="252"/>
      <c r="AL17" s="252"/>
      <c r="AM17" s="252"/>
      <c r="AN17" s="252"/>
      <c r="AO17" s="252"/>
      <c r="AP17" s="252"/>
      <c r="AQ17" s="252"/>
      <c r="AR17" s="252"/>
      <c r="AS17" s="252"/>
      <c r="AT17" s="252"/>
      <c r="AU17" s="252"/>
      <c r="AV17" s="253">
        <f>SUM(AG17:AU17)</f>
        <v>0</v>
      </c>
      <c r="AW17" s="11" t="s">
        <v>421</v>
      </c>
      <c r="AX17" s="47"/>
      <c r="AY17" s="54"/>
      <c r="AZ17" s="252"/>
      <c r="BA17" s="252"/>
      <c r="BB17" s="252"/>
      <c r="BC17" s="252"/>
      <c r="BD17" s="252"/>
      <c r="BE17" s="252"/>
      <c r="BF17" s="252"/>
      <c r="BG17" s="252"/>
      <c r="BH17" s="252"/>
      <c r="BI17" s="252"/>
      <c r="BJ17" s="252"/>
      <c r="BK17" s="252"/>
      <c r="BL17" s="252"/>
      <c r="BM17" s="252"/>
      <c r="BN17" s="252"/>
      <c r="BO17" s="253">
        <f>SUM(AZ17:BN17)</f>
        <v>0</v>
      </c>
      <c r="BP17" s="11" t="s">
        <v>415</v>
      </c>
      <c r="BS17" s="252"/>
      <c r="BT17" s="252"/>
      <c r="BU17" s="252"/>
      <c r="BV17" s="252"/>
      <c r="BW17" s="252"/>
      <c r="BX17" s="252"/>
      <c r="BY17" s="252"/>
      <c r="BZ17" s="252"/>
      <c r="CA17" s="252"/>
      <c r="CB17" s="252"/>
      <c r="CC17" s="252"/>
      <c r="CD17" s="252"/>
      <c r="CE17" s="252"/>
      <c r="CF17" s="252"/>
      <c r="CG17" s="252"/>
      <c r="CH17" s="253">
        <f>SUM(BS17:CG17)</f>
        <v>0</v>
      </c>
      <c r="CI17" s="11" t="s">
        <v>431</v>
      </c>
      <c r="CL17" s="252"/>
      <c r="CM17" s="252"/>
      <c r="CN17" s="252"/>
      <c r="CO17" s="252"/>
      <c r="CP17" s="252"/>
      <c r="CQ17" s="252"/>
      <c r="CR17" s="252"/>
      <c r="CS17" s="252"/>
      <c r="CT17" s="252"/>
      <c r="CU17" s="252"/>
      <c r="CV17" s="252"/>
      <c r="CW17" s="252"/>
      <c r="CX17" s="252"/>
      <c r="CY17" s="252"/>
      <c r="CZ17" s="252"/>
      <c r="DA17" s="253">
        <f t="shared" si="2"/>
        <v>0</v>
      </c>
      <c r="DB17" s="11" t="s">
        <v>615</v>
      </c>
      <c r="DE17" s="252"/>
      <c r="DF17" s="252"/>
      <c r="DG17" s="252"/>
      <c r="DH17" s="252"/>
      <c r="DI17" s="252"/>
      <c r="DJ17" s="252"/>
      <c r="DK17" s="252"/>
      <c r="DL17" s="252"/>
      <c r="DM17" s="252"/>
      <c r="DN17" s="252"/>
      <c r="DO17" s="252"/>
      <c r="DP17" s="252"/>
      <c r="DQ17" s="252"/>
      <c r="DR17" s="252"/>
      <c r="DS17" s="252"/>
      <c r="DT17" s="253">
        <f>SUM(DE17:DS17)</f>
        <v>0</v>
      </c>
      <c r="DW17" s="48"/>
      <c r="DX17" s="274"/>
      <c r="DY17" s="274"/>
      <c r="DZ17" s="274"/>
      <c r="EA17" s="274"/>
      <c r="EB17" s="274"/>
      <c r="EC17" s="274"/>
      <c r="ED17" s="274"/>
      <c r="EE17" s="274"/>
      <c r="EF17" s="274"/>
      <c r="EG17" s="274"/>
      <c r="EH17" s="274"/>
      <c r="EI17" s="274"/>
      <c r="EJ17" s="274"/>
      <c r="EK17" s="274"/>
      <c r="EL17" s="274"/>
      <c r="EM17" s="273"/>
    </row>
    <row r="18" spans="1:145" x14ac:dyDescent="0.2">
      <c r="A18" s="65" t="s">
        <v>152</v>
      </c>
      <c r="B18" s="59" t="s">
        <v>482</v>
      </c>
      <c r="C18" s="58"/>
      <c r="D18" s="58"/>
      <c r="E18" s="582">
        <f>+EH29</f>
        <v>0</v>
      </c>
      <c r="F18" s="614"/>
      <c r="G18" s="199">
        <f>+'Fee Summary'!G34</f>
        <v>0</v>
      </c>
      <c r="H18" s="66">
        <f t="shared" si="1"/>
        <v>0</v>
      </c>
      <c r="I18" s="61"/>
      <c r="J18" s="61"/>
      <c r="K18" s="11" t="s">
        <v>579</v>
      </c>
      <c r="L18" s="47"/>
      <c r="M18" s="54"/>
      <c r="N18" s="274"/>
      <c r="O18" s="274"/>
      <c r="P18" s="274"/>
      <c r="Q18" s="274"/>
      <c r="R18" s="274"/>
      <c r="S18" s="274"/>
      <c r="T18" s="274"/>
      <c r="U18" s="274"/>
      <c r="V18" s="274"/>
      <c r="W18" s="274"/>
      <c r="X18" s="274"/>
      <c r="Y18" s="274"/>
      <c r="Z18" s="274"/>
      <c r="AA18" s="274"/>
      <c r="AB18" s="274"/>
      <c r="AC18" s="273"/>
      <c r="AD18" s="11" t="s">
        <v>354</v>
      </c>
      <c r="AE18" s="47"/>
      <c r="AF18" s="54"/>
      <c r="AG18" s="252"/>
      <c r="AH18" s="252"/>
      <c r="AI18" s="252"/>
      <c r="AJ18" s="252"/>
      <c r="AK18" s="252"/>
      <c r="AL18" s="252"/>
      <c r="AM18" s="252"/>
      <c r="AN18" s="252"/>
      <c r="AO18" s="252"/>
      <c r="AP18" s="252"/>
      <c r="AQ18" s="252"/>
      <c r="AR18" s="252"/>
      <c r="AS18" s="252"/>
      <c r="AT18" s="252"/>
      <c r="AU18" s="252"/>
      <c r="AV18" s="253">
        <f>SUM(AG18:AU18)</f>
        <v>0</v>
      </c>
      <c r="AW18" s="11" t="s">
        <v>416</v>
      </c>
      <c r="AX18" s="47"/>
      <c r="AY18" s="54"/>
      <c r="AZ18" s="252"/>
      <c r="BA18" s="252"/>
      <c r="BB18" s="252"/>
      <c r="BC18" s="252"/>
      <c r="BD18" s="252"/>
      <c r="BE18" s="252"/>
      <c r="BF18" s="252"/>
      <c r="BG18" s="252"/>
      <c r="BH18" s="252"/>
      <c r="BI18" s="252"/>
      <c r="BJ18" s="252"/>
      <c r="BK18" s="252"/>
      <c r="BL18" s="252"/>
      <c r="BM18" s="252"/>
      <c r="BN18" s="252"/>
      <c r="BO18" s="253">
        <f>SUM(AZ18:BN18)</f>
        <v>0</v>
      </c>
      <c r="BP18" s="11" t="s">
        <v>416</v>
      </c>
      <c r="BS18" s="252"/>
      <c r="BT18" s="252"/>
      <c r="BU18" s="252"/>
      <c r="BV18" s="252"/>
      <c r="BW18" s="252"/>
      <c r="BX18" s="252"/>
      <c r="BY18" s="252"/>
      <c r="BZ18" s="252"/>
      <c r="CA18" s="252"/>
      <c r="CB18" s="252"/>
      <c r="CC18" s="252"/>
      <c r="CD18" s="252"/>
      <c r="CE18" s="252"/>
      <c r="CF18" s="252"/>
      <c r="CG18" s="252"/>
      <c r="CH18" s="253">
        <f>SUM(BS18:CG18)</f>
        <v>0</v>
      </c>
      <c r="CI18" s="11" t="s">
        <v>432</v>
      </c>
      <c r="CL18" s="252"/>
      <c r="CM18" s="252"/>
      <c r="CN18" s="252"/>
      <c r="CO18" s="252"/>
      <c r="CP18" s="252"/>
      <c r="CQ18" s="252"/>
      <c r="CR18" s="252"/>
      <c r="CS18" s="252"/>
      <c r="CT18" s="252"/>
      <c r="CU18" s="252"/>
      <c r="CV18" s="252"/>
      <c r="CW18" s="252"/>
      <c r="CX18" s="252"/>
      <c r="CY18" s="252"/>
      <c r="CZ18" s="252"/>
      <c r="DA18" s="253">
        <f t="shared" si="2"/>
        <v>0</v>
      </c>
      <c r="DB18" s="11" t="s">
        <v>616</v>
      </c>
      <c r="DE18" s="252"/>
      <c r="DF18" s="252"/>
      <c r="DG18" s="252"/>
      <c r="DH18" s="252"/>
      <c r="DI18" s="252"/>
      <c r="DJ18" s="252"/>
      <c r="DK18" s="252"/>
      <c r="DL18" s="252"/>
      <c r="DM18" s="252"/>
      <c r="DN18" s="252"/>
      <c r="DO18" s="252"/>
      <c r="DP18" s="252"/>
      <c r="DQ18" s="252"/>
      <c r="DR18" s="252"/>
      <c r="DS18" s="252"/>
      <c r="DT18" s="253">
        <f>SUM(DE18:DS18)</f>
        <v>0</v>
      </c>
      <c r="DU18" s="15" t="s">
        <v>904</v>
      </c>
      <c r="DW18" s="48"/>
      <c r="DX18" s="274"/>
      <c r="DY18" s="274"/>
      <c r="DZ18" s="274"/>
      <c r="EA18" s="274"/>
      <c r="EB18" s="274"/>
      <c r="EC18" s="274"/>
      <c r="ED18" s="274"/>
      <c r="EE18" s="274"/>
      <c r="EF18" s="274"/>
      <c r="EG18" s="274"/>
      <c r="EH18" s="274"/>
      <c r="EI18" s="274"/>
      <c r="EJ18" s="274"/>
      <c r="EK18" s="274"/>
      <c r="EL18" s="274"/>
      <c r="EM18" s="273"/>
    </row>
    <row r="19" spans="1:145" x14ac:dyDescent="0.2">
      <c r="A19" s="65" t="s">
        <v>152</v>
      </c>
      <c r="B19" s="59" t="s">
        <v>483</v>
      </c>
      <c r="C19" s="58"/>
      <c r="D19" s="58"/>
      <c r="E19" s="582">
        <f>+EI29</f>
        <v>0</v>
      </c>
      <c r="F19" s="614"/>
      <c r="G19" s="199">
        <f>+'Fee Summary'!G35</f>
        <v>0</v>
      </c>
      <c r="H19" s="66">
        <f t="shared" si="1"/>
        <v>0</v>
      </c>
      <c r="I19" s="61"/>
      <c r="J19" s="61"/>
      <c r="K19" s="55" t="s">
        <v>580</v>
      </c>
      <c r="L19" s="47"/>
      <c r="M19" s="54"/>
      <c r="N19" s="252"/>
      <c r="O19" s="252"/>
      <c r="P19" s="252"/>
      <c r="Q19" s="252"/>
      <c r="R19" s="252"/>
      <c r="S19" s="252"/>
      <c r="T19" s="252"/>
      <c r="U19" s="252"/>
      <c r="V19" s="252"/>
      <c r="W19" s="252"/>
      <c r="X19" s="252"/>
      <c r="Y19" s="252"/>
      <c r="Z19" s="252"/>
      <c r="AA19" s="252"/>
      <c r="AB19" s="252"/>
      <c r="AC19" s="253">
        <f t="shared" si="3"/>
        <v>0</v>
      </c>
      <c r="AD19" s="13"/>
      <c r="AE19" s="47"/>
      <c r="AF19" s="54"/>
      <c r="AG19" s="274"/>
      <c r="AH19" s="274"/>
      <c r="AI19" s="274"/>
      <c r="AJ19" s="274"/>
      <c r="AK19" s="274"/>
      <c r="AL19" s="274"/>
      <c r="AM19" s="274"/>
      <c r="AN19" s="274"/>
      <c r="AO19" s="274"/>
      <c r="AP19" s="274"/>
      <c r="AQ19" s="274"/>
      <c r="AR19" s="274"/>
      <c r="AS19" s="274"/>
      <c r="AT19" s="274"/>
      <c r="AU19" s="274"/>
      <c r="AV19" s="273"/>
      <c r="AW19" s="11" t="s">
        <v>422</v>
      </c>
      <c r="AX19" s="47"/>
      <c r="AY19" s="54"/>
      <c r="AZ19" s="252"/>
      <c r="BA19" s="252"/>
      <c r="BB19" s="252"/>
      <c r="BC19" s="252"/>
      <c r="BD19" s="252"/>
      <c r="BE19" s="252"/>
      <c r="BF19" s="252"/>
      <c r="BG19" s="252"/>
      <c r="BH19" s="252"/>
      <c r="BI19" s="252"/>
      <c r="BJ19" s="252"/>
      <c r="BK19" s="252"/>
      <c r="BL19" s="252"/>
      <c r="BM19" s="252"/>
      <c r="BN19" s="252"/>
      <c r="BO19" s="253">
        <f>SUM(AZ19:BN19)</f>
        <v>0</v>
      </c>
      <c r="BP19" s="11" t="s">
        <v>417</v>
      </c>
      <c r="BS19" s="252"/>
      <c r="BT19" s="252"/>
      <c r="BU19" s="252"/>
      <c r="BV19" s="252"/>
      <c r="BW19" s="252"/>
      <c r="BX19" s="252"/>
      <c r="BY19" s="252"/>
      <c r="BZ19" s="252"/>
      <c r="CA19" s="252"/>
      <c r="CB19" s="252"/>
      <c r="CC19" s="252"/>
      <c r="CD19" s="252"/>
      <c r="CE19" s="252"/>
      <c r="CF19" s="252"/>
      <c r="CG19" s="252"/>
      <c r="CH19" s="253">
        <f>SUM(BS19:CG19)</f>
        <v>0</v>
      </c>
      <c r="CI19" s="11" t="s">
        <v>433</v>
      </c>
      <c r="CL19" s="252"/>
      <c r="CM19" s="252"/>
      <c r="CN19" s="252"/>
      <c r="CO19" s="252"/>
      <c r="CP19" s="252"/>
      <c r="CQ19" s="252"/>
      <c r="CR19" s="252"/>
      <c r="CS19" s="252"/>
      <c r="CT19" s="252"/>
      <c r="CU19" s="252"/>
      <c r="CV19" s="252"/>
      <c r="CW19" s="252"/>
      <c r="CX19" s="252"/>
      <c r="CY19" s="252"/>
      <c r="CZ19" s="252"/>
      <c r="DA19" s="253">
        <f t="shared" si="2"/>
        <v>0</v>
      </c>
      <c r="DB19" s="11" t="s">
        <v>617</v>
      </c>
      <c r="DE19" s="252"/>
      <c r="DF19" s="252"/>
      <c r="DG19" s="252"/>
      <c r="DH19" s="252"/>
      <c r="DI19" s="252"/>
      <c r="DJ19" s="252"/>
      <c r="DK19" s="252"/>
      <c r="DL19" s="252"/>
      <c r="DM19" s="252"/>
      <c r="DN19" s="252"/>
      <c r="DO19" s="252"/>
      <c r="DP19" s="252"/>
      <c r="DQ19" s="252"/>
      <c r="DR19" s="252"/>
      <c r="DS19" s="252"/>
      <c r="DT19" s="253">
        <f>SUM(DE19:DS19)</f>
        <v>0</v>
      </c>
      <c r="DU19" s="11" t="s">
        <v>940</v>
      </c>
      <c r="DW19" s="48"/>
      <c r="DX19" s="252"/>
      <c r="DY19" s="252"/>
      <c r="DZ19" s="252"/>
      <c r="EA19" s="252"/>
      <c r="EB19" s="252"/>
      <c r="EC19" s="252"/>
      <c r="ED19" s="252"/>
      <c r="EE19" s="252"/>
      <c r="EF19" s="252"/>
      <c r="EG19" s="252"/>
      <c r="EH19" s="252"/>
      <c r="EI19" s="252"/>
      <c r="EJ19" s="252"/>
      <c r="EK19" s="252"/>
      <c r="EL19" s="252"/>
      <c r="EM19" s="253">
        <f>SUM(DX19:EL19)</f>
        <v>0</v>
      </c>
    </row>
    <row r="20" spans="1:145" x14ac:dyDescent="0.2">
      <c r="A20" s="65"/>
      <c r="B20" s="59" t="s">
        <v>484</v>
      </c>
      <c r="C20" s="58"/>
      <c r="D20" s="65"/>
      <c r="E20" s="582">
        <f>+EJ29</f>
        <v>0</v>
      </c>
      <c r="F20" s="614"/>
      <c r="G20" s="199">
        <f>+'Fee Summary'!G36</f>
        <v>0</v>
      </c>
      <c r="H20" s="66">
        <f t="shared" si="1"/>
        <v>0</v>
      </c>
      <c r="I20" s="61"/>
      <c r="J20" s="61"/>
      <c r="K20" s="55" t="s">
        <v>581</v>
      </c>
      <c r="L20" s="48"/>
      <c r="M20" s="48"/>
      <c r="N20" s="252"/>
      <c r="O20" s="252"/>
      <c r="P20" s="252"/>
      <c r="Q20" s="252"/>
      <c r="R20" s="252"/>
      <c r="S20" s="252"/>
      <c r="T20" s="252"/>
      <c r="U20" s="252"/>
      <c r="V20" s="252"/>
      <c r="W20" s="252"/>
      <c r="X20" s="252"/>
      <c r="Y20" s="252"/>
      <c r="Z20" s="252"/>
      <c r="AA20" s="252"/>
      <c r="AB20" s="252"/>
      <c r="AC20" s="253">
        <f t="shared" ref="AC20" si="4">SUM(N20:AB20)</f>
        <v>0</v>
      </c>
      <c r="AD20" s="15" t="s">
        <v>420</v>
      </c>
      <c r="AE20" s="47"/>
      <c r="AF20" s="54"/>
      <c r="AG20" s="274"/>
      <c r="AH20" s="274"/>
      <c r="AI20" s="274"/>
      <c r="AJ20" s="274"/>
      <c r="AK20" s="274"/>
      <c r="AL20" s="274"/>
      <c r="AM20" s="274"/>
      <c r="AN20" s="274"/>
      <c r="AO20" s="274"/>
      <c r="AP20" s="274"/>
      <c r="AQ20" s="274"/>
      <c r="AR20" s="274"/>
      <c r="AS20" s="274"/>
      <c r="AT20" s="274"/>
      <c r="AU20" s="274"/>
      <c r="AV20" s="273"/>
      <c r="AW20" s="11" t="s">
        <v>423</v>
      </c>
      <c r="AX20" s="47"/>
      <c r="AY20" s="54"/>
      <c r="AZ20" s="252"/>
      <c r="BA20" s="252"/>
      <c r="BB20" s="252"/>
      <c r="BC20" s="252"/>
      <c r="BD20" s="252"/>
      <c r="BE20" s="252"/>
      <c r="BF20" s="252"/>
      <c r="BG20" s="252"/>
      <c r="BH20" s="252"/>
      <c r="BI20" s="252"/>
      <c r="BJ20" s="252"/>
      <c r="BK20" s="252"/>
      <c r="BL20" s="252"/>
      <c r="BM20" s="252"/>
      <c r="BN20" s="252"/>
      <c r="BO20" s="253">
        <f>SUM(AZ20:BN20)</f>
        <v>0</v>
      </c>
      <c r="BP20" s="13"/>
      <c r="BS20" s="274"/>
      <c r="BT20" s="274"/>
      <c r="BU20" s="274"/>
      <c r="BV20" s="274"/>
      <c r="BW20" s="274"/>
      <c r="BX20" s="274"/>
      <c r="BY20" s="274"/>
      <c r="BZ20" s="274"/>
      <c r="CA20" s="274"/>
      <c r="CB20" s="274"/>
      <c r="CC20" s="274"/>
      <c r="CD20" s="274"/>
      <c r="CE20" s="274"/>
      <c r="CF20" s="274"/>
      <c r="CG20" s="274"/>
      <c r="CH20" s="273"/>
      <c r="CI20" s="11" t="s">
        <v>434</v>
      </c>
      <c r="CL20" s="252"/>
      <c r="CM20" s="252"/>
      <c r="CN20" s="252"/>
      <c r="CO20" s="252"/>
      <c r="CP20" s="252"/>
      <c r="CQ20" s="252"/>
      <c r="CR20" s="252"/>
      <c r="CS20" s="252"/>
      <c r="CT20" s="252"/>
      <c r="CU20" s="252"/>
      <c r="CV20" s="252"/>
      <c r="CW20" s="252"/>
      <c r="CX20" s="252"/>
      <c r="CY20" s="252"/>
      <c r="CZ20" s="252"/>
      <c r="DA20" s="253">
        <f t="shared" si="2"/>
        <v>0</v>
      </c>
      <c r="DB20" s="13"/>
      <c r="DE20" s="274"/>
      <c r="DF20" s="274"/>
      <c r="DG20" s="274"/>
      <c r="DH20" s="274"/>
      <c r="DI20" s="274"/>
      <c r="DJ20" s="274"/>
      <c r="DK20" s="274"/>
      <c r="DL20" s="274"/>
      <c r="DM20" s="274"/>
      <c r="DN20" s="274"/>
      <c r="DO20" s="274"/>
      <c r="DP20" s="274"/>
      <c r="DQ20" s="274"/>
      <c r="DR20" s="274"/>
      <c r="DS20" s="274"/>
      <c r="DT20" s="273"/>
      <c r="DU20" s="11" t="s">
        <v>446</v>
      </c>
      <c r="DW20" s="48"/>
      <c r="DX20" s="252"/>
      <c r="DY20" s="252"/>
      <c r="DZ20" s="252"/>
      <c r="EA20" s="252"/>
      <c r="EB20" s="252"/>
      <c r="EC20" s="252"/>
      <c r="ED20" s="252"/>
      <c r="EE20" s="252"/>
      <c r="EF20" s="252"/>
      <c r="EG20" s="252"/>
      <c r="EH20" s="252"/>
      <c r="EI20" s="252"/>
      <c r="EJ20" s="252"/>
      <c r="EK20" s="252"/>
      <c r="EL20" s="252"/>
      <c r="EM20" s="253">
        <f>SUM(DX20:EL20)</f>
        <v>0</v>
      </c>
    </row>
    <row r="21" spans="1:145" x14ac:dyDescent="0.2">
      <c r="A21" s="65" t="s">
        <v>152</v>
      </c>
      <c r="B21" s="59" t="s">
        <v>361</v>
      </c>
      <c r="C21" s="58"/>
      <c r="D21" s="65"/>
      <c r="E21" s="582">
        <f>+EK29</f>
        <v>0</v>
      </c>
      <c r="F21" s="614"/>
      <c r="G21" s="199">
        <f>+'Fee Summary'!G37</f>
        <v>0</v>
      </c>
      <c r="H21" s="66">
        <f t="shared" si="1"/>
        <v>0</v>
      </c>
      <c r="I21" s="61"/>
      <c r="J21" s="61"/>
      <c r="K21" s="55" t="s">
        <v>582</v>
      </c>
      <c r="L21" s="48"/>
      <c r="M21" s="48"/>
      <c r="N21" s="252"/>
      <c r="O21" s="252"/>
      <c r="P21" s="252"/>
      <c r="Q21" s="252"/>
      <c r="R21" s="252"/>
      <c r="S21" s="252"/>
      <c r="T21" s="252"/>
      <c r="U21" s="252"/>
      <c r="V21" s="252"/>
      <c r="W21" s="252"/>
      <c r="X21" s="252"/>
      <c r="Y21" s="252"/>
      <c r="Z21" s="252"/>
      <c r="AA21" s="252"/>
      <c r="AB21" s="252"/>
      <c r="AC21" s="253">
        <f>SUM(N21:AB21)</f>
        <v>0</v>
      </c>
      <c r="AD21" s="11" t="s">
        <v>419</v>
      </c>
      <c r="AE21" s="47"/>
      <c r="AF21" s="54"/>
      <c r="AG21" s="252"/>
      <c r="AH21" s="252"/>
      <c r="AI21" s="252"/>
      <c r="AJ21" s="252"/>
      <c r="AK21" s="252"/>
      <c r="AL21" s="252"/>
      <c r="AM21" s="252"/>
      <c r="AN21" s="252"/>
      <c r="AO21" s="252"/>
      <c r="AP21" s="252"/>
      <c r="AQ21" s="252"/>
      <c r="AR21" s="252"/>
      <c r="AS21" s="252"/>
      <c r="AT21" s="252"/>
      <c r="AU21" s="252"/>
      <c r="AV21" s="253">
        <f>SUM(AG21:AU21)</f>
        <v>0</v>
      </c>
      <c r="AW21" s="85"/>
      <c r="AX21" s="47"/>
      <c r="AY21" s="54"/>
      <c r="AZ21" s="274"/>
      <c r="BA21" s="274"/>
      <c r="BB21" s="274"/>
      <c r="BC21" s="274"/>
      <c r="BD21" s="274"/>
      <c r="BE21" s="274"/>
      <c r="BF21" s="274"/>
      <c r="BG21" s="274"/>
      <c r="BH21" s="274"/>
      <c r="BI21" s="274"/>
      <c r="BJ21" s="274"/>
      <c r="BK21" s="274"/>
      <c r="BL21" s="274"/>
      <c r="BM21" s="274"/>
      <c r="BN21" s="274"/>
      <c r="BO21" s="273"/>
      <c r="BP21" s="15" t="s">
        <v>890</v>
      </c>
      <c r="BR21" s="92"/>
      <c r="BS21" s="274"/>
      <c r="BT21" s="274"/>
      <c r="BU21" s="274"/>
      <c r="BV21" s="274"/>
      <c r="BW21" s="274"/>
      <c r="BX21" s="274"/>
      <c r="BY21" s="274"/>
      <c r="BZ21" s="274"/>
      <c r="CA21" s="274"/>
      <c r="CB21" s="274"/>
      <c r="CC21" s="274"/>
      <c r="CD21" s="274"/>
      <c r="CE21" s="274"/>
      <c r="CF21" s="274"/>
      <c r="CG21" s="274"/>
      <c r="CH21" s="273"/>
      <c r="CI21" s="11" t="s">
        <v>435</v>
      </c>
      <c r="CK21" s="92"/>
      <c r="CL21" s="252"/>
      <c r="CM21" s="252"/>
      <c r="CN21" s="252"/>
      <c r="CO21" s="252"/>
      <c r="CP21" s="252"/>
      <c r="CQ21" s="252"/>
      <c r="CR21" s="252"/>
      <c r="CS21" s="252"/>
      <c r="CT21" s="252"/>
      <c r="CU21" s="252"/>
      <c r="CV21" s="252"/>
      <c r="CW21" s="252"/>
      <c r="CX21" s="252"/>
      <c r="CY21" s="252"/>
      <c r="CZ21" s="252"/>
      <c r="DA21" s="253">
        <f t="shared" si="2"/>
        <v>0</v>
      </c>
      <c r="DB21" s="15" t="s">
        <v>900</v>
      </c>
      <c r="DD21" s="92"/>
      <c r="DE21" s="274"/>
      <c r="DF21" s="274"/>
      <c r="DG21" s="274"/>
      <c r="DH21" s="274"/>
      <c r="DI21" s="274"/>
      <c r="DJ21" s="274"/>
      <c r="DK21" s="274"/>
      <c r="DL21" s="274"/>
      <c r="DM21" s="274"/>
      <c r="DN21" s="274"/>
      <c r="DO21" s="274"/>
      <c r="DP21" s="274"/>
      <c r="DQ21" s="274"/>
      <c r="DR21" s="274"/>
      <c r="DS21" s="274"/>
      <c r="DT21" s="273"/>
      <c r="DX21" s="274"/>
      <c r="DY21" s="274"/>
      <c r="DZ21" s="274"/>
      <c r="EA21" s="274"/>
      <c r="EB21" s="274"/>
      <c r="EC21" s="274"/>
      <c r="ED21" s="274"/>
      <c r="EE21" s="274"/>
      <c r="EF21" s="274"/>
      <c r="EG21" s="274"/>
      <c r="EH21" s="274"/>
      <c r="EI21" s="274"/>
      <c r="EJ21" s="274"/>
      <c r="EK21" s="274"/>
      <c r="EL21" s="274"/>
      <c r="EM21" s="273"/>
      <c r="EO21" s="639"/>
    </row>
    <row r="22" spans="1:145" x14ac:dyDescent="0.2">
      <c r="A22" s="65" t="s">
        <v>152</v>
      </c>
      <c r="B22" s="59" t="s">
        <v>134</v>
      </c>
      <c r="C22" s="58"/>
      <c r="D22" s="58"/>
      <c r="E22" s="584">
        <f>+EL29</f>
        <v>0</v>
      </c>
      <c r="F22" s="620"/>
      <c r="G22" s="200">
        <f>+'Fee Summary'!G18</f>
        <v>0</v>
      </c>
      <c r="H22" s="69">
        <f t="shared" si="1"/>
        <v>0</v>
      </c>
      <c r="I22" s="61"/>
      <c r="J22" s="61"/>
      <c r="K22" s="55" t="s">
        <v>583</v>
      </c>
      <c r="L22" s="48"/>
      <c r="M22" s="48"/>
      <c r="N22" s="252"/>
      <c r="O22" s="252"/>
      <c r="P22" s="252"/>
      <c r="Q22" s="252"/>
      <c r="R22" s="252"/>
      <c r="S22" s="252"/>
      <c r="T22" s="252"/>
      <c r="U22" s="252"/>
      <c r="V22" s="252"/>
      <c r="W22" s="252"/>
      <c r="X22" s="252"/>
      <c r="Y22" s="252"/>
      <c r="Z22" s="252"/>
      <c r="AA22" s="252"/>
      <c r="AB22" s="252"/>
      <c r="AC22" s="253">
        <f>SUM(N22:AB22)</f>
        <v>0</v>
      </c>
      <c r="AD22" s="11" t="s">
        <v>412</v>
      </c>
      <c r="AE22" s="638"/>
      <c r="AF22" s="634"/>
      <c r="AG22" s="252"/>
      <c r="AH22" s="252"/>
      <c r="AI22" s="252"/>
      <c r="AJ22" s="252"/>
      <c r="AK22" s="252"/>
      <c r="AL22" s="252"/>
      <c r="AM22" s="252"/>
      <c r="AN22" s="252"/>
      <c r="AO22" s="252"/>
      <c r="AP22" s="252"/>
      <c r="AQ22" s="252"/>
      <c r="AR22" s="252"/>
      <c r="AS22" s="252"/>
      <c r="AT22" s="252"/>
      <c r="AU22" s="252"/>
      <c r="AV22" s="253">
        <f>SUM(AG22:AU22)</f>
        <v>0</v>
      </c>
      <c r="AW22" s="15" t="s">
        <v>884</v>
      </c>
      <c r="AX22" s="47"/>
      <c r="AY22" s="54"/>
      <c r="AZ22" s="274"/>
      <c r="BA22" s="274"/>
      <c r="BB22" s="274"/>
      <c r="BC22" s="274"/>
      <c r="BD22" s="274"/>
      <c r="BE22" s="274"/>
      <c r="BF22" s="274"/>
      <c r="BG22" s="274"/>
      <c r="BH22" s="274"/>
      <c r="BI22" s="274"/>
      <c r="BJ22" s="274"/>
      <c r="BK22" s="274"/>
      <c r="BL22" s="274"/>
      <c r="BM22" s="274"/>
      <c r="BN22" s="274"/>
      <c r="BO22" s="273"/>
      <c r="BP22" s="11" t="s">
        <v>419</v>
      </c>
      <c r="BS22" s="252"/>
      <c r="BT22" s="252"/>
      <c r="BU22" s="252"/>
      <c r="BV22" s="252"/>
      <c r="BW22" s="252"/>
      <c r="BX22" s="252"/>
      <c r="BY22" s="252"/>
      <c r="BZ22" s="252"/>
      <c r="CA22" s="252"/>
      <c r="CB22" s="252"/>
      <c r="CC22" s="252"/>
      <c r="CD22" s="252"/>
      <c r="CE22" s="252"/>
      <c r="CF22" s="252"/>
      <c r="CG22" s="252"/>
      <c r="CH22" s="253">
        <f>SUM(BS22:CG22)</f>
        <v>0</v>
      </c>
      <c r="CI22" s="11" t="s">
        <v>436</v>
      </c>
      <c r="CL22" s="252"/>
      <c r="CM22" s="252"/>
      <c r="CN22" s="252"/>
      <c r="CO22" s="252"/>
      <c r="CP22" s="252"/>
      <c r="CQ22" s="252"/>
      <c r="CR22" s="252"/>
      <c r="CS22" s="252"/>
      <c r="CT22" s="252"/>
      <c r="CU22" s="252"/>
      <c r="CV22" s="252"/>
      <c r="CW22" s="252"/>
      <c r="CX22" s="252"/>
      <c r="CY22" s="252"/>
      <c r="CZ22" s="252"/>
      <c r="DA22" s="253">
        <f t="shared" si="2"/>
        <v>0</v>
      </c>
      <c r="DB22" s="11" t="s">
        <v>440</v>
      </c>
      <c r="DE22" s="252"/>
      <c r="DF22" s="252"/>
      <c r="DG22" s="252"/>
      <c r="DH22" s="252"/>
      <c r="DI22" s="252"/>
      <c r="DJ22" s="252"/>
      <c r="DK22" s="252"/>
      <c r="DL22" s="252"/>
      <c r="DM22" s="252"/>
      <c r="DN22" s="252"/>
      <c r="DO22" s="252"/>
      <c r="DP22" s="252"/>
      <c r="DQ22" s="252"/>
      <c r="DR22" s="252"/>
      <c r="DS22" s="252"/>
      <c r="DT22" s="253">
        <f>SUM(DE22:DS22)</f>
        <v>0</v>
      </c>
      <c r="DU22" s="15" t="s">
        <v>905</v>
      </c>
      <c r="DW22" s="92"/>
      <c r="DX22" s="274"/>
      <c r="DY22" s="274"/>
      <c r="DZ22" s="274"/>
      <c r="EA22" s="274"/>
      <c r="EB22" s="274"/>
      <c r="EC22" s="274"/>
      <c r="ED22" s="274"/>
      <c r="EE22" s="274"/>
      <c r="EF22" s="274"/>
      <c r="EG22" s="274"/>
      <c r="EH22" s="274"/>
      <c r="EI22" s="274"/>
      <c r="EJ22" s="274"/>
      <c r="EK22" s="274"/>
      <c r="EL22" s="274"/>
      <c r="EM22" s="273"/>
      <c r="EO22" s="639"/>
    </row>
    <row r="23" spans="1:145" x14ac:dyDescent="0.2">
      <c r="A23" s="58"/>
      <c r="B23" s="58"/>
      <c r="C23" s="58"/>
      <c r="D23" s="48"/>
      <c r="E23" s="585">
        <f>SUM(E8:E22)</f>
        <v>0</v>
      </c>
      <c r="F23" s="137"/>
      <c r="G23" s="92"/>
      <c r="H23" s="72">
        <f>SUM(H8:H22)</f>
        <v>0</v>
      </c>
      <c r="I23" s="48"/>
      <c r="J23" s="48"/>
      <c r="L23" s="48"/>
      <c r="M23" s="48"/>
      <c r="N23" s="254"/>
      <c r="O23" s="254"/>
      <c r="P23" s="254"/>
      <c r="Q23" s="254"/>
      <c r="R23" s="254"/>
      <c r="S23" s="254"/>
      <c r="T23" s="254"/>
      <c r="U23" s="254"/>
      <c r="V23" s="254"/>
      <c r="W23" s="254"/>
      <c r="X23" s="254"/>
      <c r="Y23" s="254"/>
      <c r="Z23" s="254"/>
      <c r="AA23" s="254"/>
      <c r="AB23" s="254"/>
      <c r="AC23" s="254"/>
      <c r="AD23" s="11" t="s">
        <v>354</v>
      </c>
      <c r="AE23" s="47"/>
      <c r="AF23" s="54"/>
      <c r="AG23" s="252"/>
      <c r="AH23" s="252"/>
      <c r="AI23" s="252"/>
      <c r="AJ23" s="252"/>
      <c r="AK23" s="252"/>
      <c r="AL23" s="252"/>
      <c r="AM23" s="252"/>
      <c r="AN23" s="252"/>
      <c r="AO23" s="252"/>
      <c r="AP23" s="252"/>
      <c r="AQ23" s="252"/>
      <c r="AR23" s="252"/>
      <c r="AS23" s="252"/>
      <c r="AT23" s="252"/>
      <c r="AU23" s="252"/>
      <c r="AV23" s="253">
        <f>SUM(AG23:AU23)</f>
        <v>0</v>
      </c>
      <c r="AW23" s="11" t="s">
        <v>330</v>
      </c>
      <c r="AX23" s="47"/>
      <c r="AY23" s="54"/>
      <c r="AZ23" s="252"/>
      <c r="BA23" s="252"/>
      <c r="BB23" s="252"/>
      <c r="BC23" s="252"/>
      <c r="BD23" s="252"/>
      <c r="BE23" s="252"/>
      <c r="BF23" s="252"/>
      <c r="BG23" s="252"/>
      <c r="BH23" s="252"/>
      <c r="BI23" s="252"/>
      <c r="BJ23" s="252"/>
      <c r="BK23" s="252"/>
      <c r="BL23" s="252"/>
      <c r="BM23" s="252"/>
      <c r="BN23" s="252"/>
      <c r="BO23" s="253">
        <f>SUM(AZ23:BN23)</f>
        <v>0</v>
      </c>
      <c r="BP23" s="11" t="s">
        <v>412</v>
      </c>
      <c r="BS23" s="252"/>
      <c r="BT23" s="252"/>
      <c r="BU23" s="252"/>
      <c r="BV23" s="252"/>
      <c r="BW23" s="252"/>
      <c r="BX23" s="252"/>
      <c r="BY23" s="252"/>
      <c r="BZ23" s="252"/>
      <c r="CA23" s="252"/>
      <c r="CB23" s="252"/>
      <c r="CC23" s="252"/>
      <c r="CD23" s="252"/>
      <c r="CE23" s="252"/>
      <c r="CF23" s="252"/>
      <c r="CG23" s="252"/>
      <c r="CH23" s="253">
        <f>SUM(BS23:CG23)</f>
        <v>0</v>
      </c>
      <c r="CI23" s="11" t="s">
        <v>437</v>
      </c>
      <c r="CL23" s="252"/>
      <c r="CM23" s="252"/>
      <c r="CN23" s="252"/>
      <c r="CO23" s="252"/>
      <c r="CP23" s="252"/>
      <c r="CQ23" s="252"/>
      <c r="CR23" s="252"/>
      <c r="CS23" s="252"/>
      <c r="CT23" s="252"/>
      <c r="CU23" s="252"/>
      <c r="CV23" s="252"/>
      <c r="CW23" s="252"/>
      <c r="CX23" s="252"/>
      <c r="CY23" s="252"/>
      <c r="CZ23" s="252"/>
      <c r="DA23" s="253">
        <f t="shared" si="2"/>
        <v>0</v>
      </c>
      <c r="DB23" s="11" t="s">
        <v>615</v>
      </c>
      <c r="DE23" s="252"/>
      <c r="DF23" s="252"/>
      <c r="DG23" s="252"/>
      <c r="DH23" s="252"/>
      <c r="DI23" s="252"/>
      <c r="DJ23" s="252"/>
      <c r="DK23" s="252"/>
      <c r="DL23" s="252"/>
      <c r="DM23" s="252"/>
      <c r="DN23" s="252"/>
      <c r="DO23" s="252"/>
      <c r="DP23" s="252"/>
      <c r="DQ23" s="252"/>
      <c r="DR23" s="252"/>
      <c r="DS23" s="252"/>
      <c r="DT23" s="253">
        <f>SUM(DE23:DS23)</f>
        <v>0</v>
      </c>
      <c r="DU23" s="55" t="s">
        <v>714</v>
      </c>
      <c r="DX23" s="252"/>
      <c r="DY23" s="252"/>
      <c r="DZ23" s="252"/>
      <c r="EA23" s="252"/>
      <c r="EB23" s="252"/>
      <c r="EC23" s="252"/>
      <c r="ED23" s="252"/>
      <c r="EE23" s="252"/>
      <c r="EF23" s="252"/>
      <c r="EG23" s="252"/>
      <c r="EH23" s="252"/>
      <c r="EI23" s="252"/>
      <c r="EJ23" s="252"/>
      <c r="EK23" s="252"/>
      <c r="EL23" s="252"/>
      <c r="EM23" s="253">
        <f>SUM(DX23:EL23)</f>
        <v>0</v>
      </c>
      <c r="EO23" s="639"/>
    </row>
    <row r="24" spans="1:145" x14ac:dyDescent="0.2">
      <c r="A24" s="60"/>
      <c r="B24" s="60"/>
      <c r="C24" s="60"/>
      <c r="D24" s="60"/>
      <c r="E24" s="137"/>
      <c r="F24" s="58"/>
      <c r="G24" s="58"/>
      <c r="H24" s="58"/>
      <c r="I24" s="61"/>
      <c r="J24" s="61"/>
      <c r="K24" s="15" t="s">
        <v>515</v>
      </c>
      <c r="L24" s="48"/>
      <c r="M24" s="48"/>
      <c r="N24" s="274"/>
      <c r="O24" s="274"/>
      <c r="P24" s="274"/>
      <c r="Q24" s="274"/>
      <c r="R24" s="274"/>
      <c r="S24" s="274"/>
      <c r="T24" s="274"/>
      <c r="U24" s="274"/>
      <c r="V24" s="274"/>
      <c r="W24" s="274"/>
      <c r="X24" s="274"/>
      <c r="Y24" s="274"/>
      <c r="Z24" s="274"/>
      <c r="AA24" s="274"/>
      <c r="AB24" s="274"/>
      <c r="AC24" s="273"/>
      <c r="AD24" s="85"/>
      <c r="AE24" s="47"/>
      <c r="AF24" s="54"/>
      <c r="AG24" s="274"/>
      <c r="AH24" s="274"/>
      <c r="AI24" s="274"/>
      <c r="AJ24" s="274"/>
      <c r="AK24" s="274"/>
      <c r="AL24" s="274"/>
      <c r="AM24" s="274"/>
      <c r="AN24" s="274"/>
      <c r="AO24" s="274"/>
      <c r="AP24" s="274"/>
      <c r="AQ24" s="274"/>
      <c r="AR24" s="274"/>
      <c r="AS24" s="274"/>
      <c r="AT24" s="274"/>
      <c r="AU24" s="274"/>
      <c r="AV24" s="273"/>
      <c r="AW24" s="11" t="s">
        <v>421</v>
      </c>
      <c r="AX24" s="47"/>
      <c r="AY24" s="54"/>
      <c r="AZ24" s="252"/>
      <c r="BA24" s="252"/>
      <c r="BB24" s="252"/>
      <c r="BC24" s="252"/>
      <c r="BD24" s="252"/>
      <c r="BE24" s="252"/>
      <c r="BF24" s="252"/>
      <c r="BG24" s="252"/>
      <c r="BH24" s="252"/>
      <c r="BI24" s="252"/>
      <c r="BJ24" s="252"/>
      <c r="BK24" s="252"/>
      <c r="BL24" s="252"/>
      <c r="BM24" s="252"/>
      <c r="BN24" s="252"/>
      <c r="BO24" s="253">
        <f>SUM(AZ24:BN24)</f>
        <v>0</v>
      </c>
      <c r="BP24" s="11" t="s">
        <v>354</v>
      </c>
      <c r="BS24" s="252"/>
      <c r="BT24" s="252"/>
      <c r="BU24" s="252"/>
      <c r="BV24" s="252"/>
      <c r="BW24" s="252"/>
      <c r="BX24" s="252"/>
      <c r="BY24" s="252"/>
      <c r="BZ24" s="252"/>
      <c r="CA24" s="252"/>
      <c r="CB24" s="252"/>
      <c r="CC24" s="252"/>
      <c r="CD24" s="252"/>
      <c r="CE24" s="252"/>
      <c r="CF24" s="252"/>
      <c r="CG24" s="252"/>
      <c r="CH24" s="253">
        <f>SUM(BS24:CG24)</f>
        <v>0</v>
      </c>
      <c r="CI24" s="55" t="s">
        <v>438</v>
      </c>
      <c r="CL24" s="252"/>
      <c r="CM24" s="252"/>
      <c r="CN24" s="252"/>
      <c r="CO24" s="252"/>
      <c r="CP24" s="252"/>
      <c r="CQ24" s="252"/>
      <c r="CR24" s="252"/>
      <c r="CS24" s="252"/>
      <c r="CT24" s="252"/>
      <c r="CU24" s="252"/>
      <c r="CV24" s="252"/>
      <c r="CW24" s="252"/>
      <c r="CX24" s="252"/>
      <c r="CY24" s="252"/>
      <c r="CZ24" s="252"/>
      <c r="DA24" s="253">
        <f t="shared" si="2"/>
        <v>0</v>
      </c>
      <c r="DB24" s="11" t="s">
        <v>616</v>
      </c>
      <c r="DE24" s="252"/>
      <c r="DF24" s="252"/>
      <c r="DG24" s="252"/>
      <c r="DH24" s="252"/>
      <c r="DI24" s="252"/>
      <c r="DJ24" s="252"/>
      <c r="DK24" s="252"/>
      <c r="DL24" s="252"/>
      <c r="DM24" s="252"/>
      <c r="DN24" s="252"/>
      <c r="DO24" s="252"/>
      <c r="DP24" s="252"/>
      <c r="DQ24" s="252"/>
      <c r="DR24" s="252"/>
      <c r="DS24" s="252"/>
      <c r="DT24" s="253">
        <f>SUM(DE24:DS24)</f>
        <v>0</v>
      </c>
      <c r="DU24" s="55" t="s">
        <v>715</v>
      </c>
      <c r="DX24" s="252"/>
      <c r="DY24" s="252"/>
      <c r="DZ24" s="252"/>
      <c r="EA24" s="252"/>
      <c r="EB24" s="252"/>
      <c r="EC24" s="252"/>
      <c r="ED24" s="252"/>
      <c r="EE24" s="252"/>
      <c r="EF24" s="252"/>
      <c r="EG24" s="252"/>
      <c r="EH24" s="252"/>
      <c r="EI24" s="252"/>
      <c r="EJ24" s="252"/>
      <c r="EK24" s="252"/>
      <c r="EL24" s="252"/>
      <c r="EM24" s="253">
        <f>SUM(DX24:EL24)</f>
        <v>0</v>
      </c>
      <c r="EO24" s="639"/>
    </row>
    <row r="25" spans="1:145" x14ac:dyDescent="0.2">
      <c r="A25" s="74"/>
      <c r="B25" s="60"/>
      <c r="C25" s="60"/>
      <c r="D25" s="58"/>
      <c r="E25" s="60" t="s">
        <v>210</v>
      </c>
      <c r="F25" s="58"/>
      <c r="G25" s="201">
        <f>+'Fee Summary'!Y25</f>
        <v>0</v>
      </c>
      <c r="H25" s="66">
        <f>CEILING(H23*G25,0.01)</f>
        <v>0</v>
      </c>
      <c r="I25" s="61"/>
      <c r="J25" s="61"/>
      <c r="K25" s="11" t="s">
        <v>349</v>
      </c>
      <c r="L25" s="48"/>
      <c r="M25" s="48"/>
      <c r="N25" s="252"/>
      <c r="O25" s="252"/>
      <c r="P25" s="252"/>
      <c r="Q25" s="252"/>
      <c r="R25" s="252"/>
      <c r="S25" s="252"/>
      <c r="T25" s="252"/>
      <c r="U25" s="252"/>
      <c r="V25" s="252"/>
      <c r="W25" s="252"/>
      <c r="X25" s="252"/>
      <c r="Y25" s="252"/>
      <c r="Z25" s="252"/>
      <c r="AA25" s="252"/>
      <c r="AB25" s="252"/>
      <c r="AC25" s="253">
        <f>SUM(N25:AB25)</f>
        <v>0</v>
      </c>
      <c r="AD25" s="15" t="s">
        <v>879</v>
      </c>
      <c r="AE25" s="47"/>
      <c r="AF25" s="54"/>
      <c r="AG25" s="274"/>
      <c r="AH25" s="274"/>
      <c r="AI25" s="274"/>
      <c r="AJ25" s="274"/>
      <c r="AK25" s="274"/>
      <c r="AL25" s="274"/>
      <c r="AM25" s="274"/>
      <c r="AN25" s="274"/>
      <c r="AO25" s="274"/>
      <c r="AP25" s="274"/>
      <c r="AQ25" s="274"/>
      <c r="AR25" s="274"/>
      <c r="AS25" s="274"/>
      <c r="AT25" s="274"/>
      <c r="AU25" s="274"/>
      <c r="AV25" s="273"/>
      <c r="AW25" s="11" t="s">
        <v>416</v>
      </c>
      <c r="AX25" s="47"/>
      <c r="AY25" s="54"/>
      <c r="AZ25" s="252"/>
      <c r="BA25" s="252"/>
      <c r="BB25" s="252"/>
      <c r="BC25" s="252"/>
      <c r="BD25" s="252"/>
      <c r="BE25" s="252"/>
      <c r="BF25" s="252"/>
      <c r="BG25" s="252"/>
      <c r="BH25" s="252"/>
      <c r="BI25" s="252"/>
      <c r="BJ25" s="252"/>
      <c r="BK25" s="252"/>
      <c r="BL25" s="252"/>
      <c r="BM25" s="252"/>
      <c r="BN25" s="252"/>
      <c r="BO25" s="253">
        <f>SUM(AZ25:BN25)</f>
        <v>0</v>
      </c>
      <c r="BP25" s="13"/>
      <c r="BS25" s="274"/>
      <c r="BT25" s="274"/>
      <c r="BU25" s="274"/>
      <c r="BV25" s="274"/>
      <c r="BW25" s="274"/>
      <c r="BX25" s="274"/>
      <c r="BY25" s="274"/>
      <c r="BZ25" s="274"/>
      <c r="CA25" s="274"/>
      <c r="CB25" s="274"/>
      <c r="CC25" s="274"/>
      <c r="CD25" s="274"/>
      <c r="CE25" s="274"/>
      <c r="CF25" s="274"/>
      <c r="CG25" s="274"/>
      <c r="CH25" s="273"/>
      <c r="CI25" s="55" t="s">
        <v>439</v>
      </c>
      <c r="CL25" s="252"/>
      <c r="CM25" s="252"/>
      <c r="CN25" s="252"/>
      <c r="CO25" s="252"/>
      <c r="CP25" s="252"/>
      <c r="CQ25" s="252"/>
      <c r="CR25" s="252"/>
      <c r="CS25" s="252"/>
      <c r="CT25" s="252"/>
      <c r="CU25" s="252"/>
      <c r="CV25" s="252"/>
      <c r="CW25" s="252"/>
      <c r="CX25" s="252"/>
      <c r="CY25" s="252"/>
      <c r="CZ25" s="252"/>
      <c r="DA25" s="253">
        <f t="shared" si="2"/>
        <v>0</v>
      </c>
      <c r="DB25" s="11" t="s">
        <v>617</v>
      </c>
      <c r="DE25" s="252"/>
      <c r="DF25" s="252"/>
      <c r="DG25" s="252"/>
      <c r="DH25" s="252"/>
      <c r="DI25" s="252"/>
      <c r="DJ25" s="252"/>
      <c r="DK25" s="252"/>
      <c r="DL25" s="252"/>
      <c r="DM25" s="252"/>
      <c r="DN25" s="252"/>
      <c r="DO25" s="252"/>
      <c r="DP25" s="252"/>
      <c r="DQ25" s="252"/>
      <c r="DR25" s="252"/>
      <c r="DS25" s="252"/>
      <c r="DT25" s="253">
        <f>SUM(DE25:DS25)</f>
        <v>0</v>
      </c>
      <c r="DU25" s="55" t="s">
        <v>716</v>
      </c>
      <c r="DX25" s="252"/>
      <c r="DY25" s="252"/>
      <c r="DZ25" s="252"/>
      <c r="EA25" s="252"/>
      <c r="EB25" s="252"/>
      <c r="EC25" s="252"/>
      <c r="ED25" s="252"/>
      <c r="EE25" s="252"/>
      <c r="EF25" s="252"/>
      <c r="EG25" s="252"/>
      <c r="EH25" s="252"/>
      <c r="EI25" s="252"/>
      <c r="EJ25" s="252"/>
      <c r="EK25" s="252"/>
      <c r="EL25" s="252"/>
      <c r="EM25" s="253">
        <f>SUM(DX25:EL25)</f>
        <v>0</v>
      </c>
      <c r="EO25" s="639"/>
    </row>
    <row r="26" spans="1:145" ht="15.75" thickBot="1" x14ac:dyDescent="0.25">
      <c r="A26" s="60"/>
      <c r="B26" s="60"/>
      <c r="C26" s="60"/>
      <c r="D26" s="60"/>
      <c r="E26" s="67" t="s">
        <v>195</v>
      </c>
      <c r="F26" s="68"/>
      <c r="G26" s="621"/>
      <c r="H26" s="69">
        <f>+H44</f>
        <v>0</v>
      </c>
      <c r="I26" s="48"/>
      <c r="J26" s="48"/>
      <c r="K26" s="11" t="s">
        <v>350</v>
      </c>
      <c r="L26" s="48"/>
      <c r="M26" s="48"/>
      <c r="N26" s="252"/>
      <c r="O26" s="252"/>
      <c r="P26" s="252"/>
      <c r="Q26" s="252"/>
      <c r="R26" s="252"/>
      <c r="S26" s="252"/>
      <c r="T26" s="252"/>
      <c r="U26" s="252"/>
      <c r="V26" s="252"/>
      <c r="W26" s="252"/>
      <c r="X26" s="252"/>
      <c r="Y26" s="252"/>
      <c r="Z26" s="252"/>
      <c r="AA26" s="252"/>
      <c r="AB26" s="252"/>
      <c r="AC26" s="253">
        <f>SUM(N26:AB26)</f>
        <v>0</v>
      </c>
      <c r="AD26" s="11" t="s">
        <v>330</v>
      </c>
      <c r="AE26" s="47"/>
      <c r="AF26" s="54"/>
      <c r="AG26" s="252"/>
      <c r="AH26" s="252"/>
      <c r="AI26" s="252"/>
      <c r="AJ26" s="252"/>
      <c r="AK26" s="252"/>
      <c r="AL26" s="252"/>
      <c r="AM26" s="252"/>
      <c r="AN26" s="252"/>
      <c r="AO26" s="252"/>
      <c r="AP26" s="252"/>
      <c r="AQ26" s="252"/>
      <c r="AR26" s="252"/>
      <c r="AS26" s="252"/>
      <c r="AT26" s="252"/>
      <c r="AU26" s="252"/>
      <c r="AV26" s="253">
        <f>SUM(AG26:AU26)</f>
        <v>0</v>
      </c>
      <c r="AW26" s="11" t="s">
        <v>422</v>
      </c>
      <c r="AX26" s="47"/>
      <c r="AY26" s="54"/>
      <c r="AZ26" s="252"/>
      <c r="BA26" s="252"/>
      <c r="BB26" s="252"/>
      <c r="BC26" s="252"/>
      <c r="BD26" s="252"/>
      <c r="BE26" s="252"/>
      <c r="BF26" s="252"/>
      <c r="BG26" s="252"/>
      <c r="BH26" s="252"/>
      <c r="BI26" s="252"/>
      <c r="BJ26" s="252"/>
      <c r="BK26" s="252"/>
      <c r="BL26" s="252"/>
      <c r="BM26" s="252"/>
      <c r="BN26" s="252"/>
      <c r="BO26" s="253">
        <f>SUM(AZ26:BN26)</f>
        <v>0</v>
      </c>
      <c r="BP26" s="15" t="s">
        <v>891</v>
      </c>
      <c r="BR26" s="92"/>
      <c r="BS26" s="274"/>
      <c r="BT26" s="274"/>
      <c r="BU26" s="274"/>
      <c r="BV26" s="274"/>
      <c r="BW26" s="274"/>
      <c r="BX26" s="274"/>
      <c r="BY26" s="274"/>
      <c r="BZ26" s="274"/>
      <c r="CA26" s="274"/>
      <c r="CB26" s="274"/>
      <c r="CC26" s="274"/>
      <c r="CD26" s="274"/>
      <c r="CE26" s="274"/>
      <c r="CF26" s="274"/>
      <c r="CG26" s="274"/>
      <c r="CH26" s="273"/>
      <c r="CI26" s="85"/>
      <c r="CK26" s="92"/>
      <c r="CL26" s="274"/>
      <c r="CM26" s="274"/>
      <c r="CN26" s="274"/>
      <c r="CO26" s="274"/>
      <c r="CP26" s="274"/>
      <c r="CQ26" s="274"/>
      <c r="CR26" s="274"/>
      <c r="CS26" s="274"/>
      <c r="CT26" s="274"/>
      <c r="CU26" s="274"/>
      <c r="CV26" s="274"/>
      <c r="CW26" s="274"/>
      <c r="CX26" s="274"/>
      <c r="CY26" s="274"/>
      <c r="CZ26" s="274"/>
      <c r="DA26" s="273"/>
      <c r="DB26" s="85"/>
      <c r="DD26" s="92"/>
      <c r="DE26" s="274"/>
      <c r="DF26" s="274"/>
      <c r="DG26" s="274"/>
      <c r="DH26" s="274"/>
      <c r="DI26" s="274"/>
      <c r="DJ26" s="274"/>
      <c r="DK26" s="274"/>
      <c r="DL26" s="274"/>
      <c r="DM26" s="274"/>
      <c r="DN26" s="274"/>
      <c r="DO26" s="274"/>
      <c r="DP26" s="274"/>
      <c r="DQ26" s="274"/>
      <c r="DR26" s="274"/>
      <c r="DS26" s="274"/>
      <c r="DT26" s="273"/>
      <c r="DX26" s="291"/>
      <c r="DY26" s="291"/>
      <c r="DZ26" s="291"/>
      <c r="EA26" s="291"/>
      <c r="EB26" s="291"/>
      <c r="EC26" s="291"/>
      <c r="ED26" s="291"/>
      <c r="EE26" s="291"/>
      <c r="EF26" s="291"/>
      <c r="EG26" s="291"/>
      <c r="EH26" s="291"/>
      <c r="EI26" s="291"/>
      <c r="EJ26" s="291"/>
      <c r="EK26" s="291"/>
      <c r="EL26" s="291"/>
      <c r="EM26" s="292" t="s">
        <v>245</v>
      </c>
      <c r="EO26" s="639"/>
    </row>
    <row r="27" spans="1:145" ht="15.75" thickTop="1" x14ac:dyDescent="0.2">
      <c r="A27" s="60"/>
      <c r="B27" s="60"/>
      <c r="C27" s="60"/>
      <c r="D27" s="60"/>
      <c r="E27" s="835" t="s">
        <v>57</v>
      </c>
      <c r="F27" s="835"/>
      <c r="G27" s="835"/>
      <c r="H27" s="70">
        <f>SUM(H23:H26)</f>
        <v>0</v>
      </c>
      <c r="I27" s="48"/>
      <c r="J27" s="48"/>
      <c r="L27" s="48"/>
      <c r="M27" s="48"/>
      <c r="N27" s="274"/>
      <c r="O27" s="274"/>
      <c r="P27" s="274"/>
      <c r="Q27" s="274"/>
      <c r="R27" s="274"/>
      <c r="S27" s="274"/>
      <c r="T27" s="274"/>
      <c r="U27" s="274"/>
      <c r="V27" s="274"/>
      <c r="W27" s="274"/>
      <c r="X27" s="274"/>
      <c r="Y27" s="274"/>
      <c r="Z27" s="274"/>
      <c r="AA27" s="274"/>
      <c r="AB27" s="274"/>
      <c r="AC27" s="273"/>
      <c r="AD27" s="11" t="s">
        <v>421</v>
      </c>
      <c r="AE27" s="47"/>
      <c r="AF27" s="54"/>
      <c r="AG27" s="252"/>
      <c r="AH27" s="252"/>
      <c r="AI27" s="252"/>
      <c r="AJ27" s="252"/>
      <c r="AK27" s="252"/>
      <c r="AL27" s="252"/>
      <c r="AM27" s="252"/>
      <c r="AN27" s="252"/>
      <c r="AO27" s="252"/>
      <c r="AP27" s="252"/>
      <c r="AQ27" s="252"/>
      <c r="AR27" s="252"/>
      <c r="AS27" s="252"/>
      <c r="AT27" s="252"/>
      <c r="AU27" s="252"/>
      <c r="AV27" s="253">
        <f>SUM(AG27:AU27)</f>
        <v>0</v>
      </c>
      <c r="AW27" s="85"/>
      <c r="AX27" s="47"/>
      <c r="AY27" s="54"/>
      <c r="AZ27" s="274"/>
      <c r="BA27" s="274"/>
      <c r="BB27" s="274"/>
      <c r="BC27" s="274"/>
      <c r="BD27" s="274"/>
      <c r="BE27" s="274"/>
      <c r="BF27" s="274"/>
      <c r="BG27" s="274"/>
      <c r="BH27" s="274"/>
      <c r="BI27" s="274"/>
      <c r="BJ27" s="274"/>
      <c r="BK27" s="274"/>
      <c r="BL27" s="274"/>
      <c r="BM27" s="274"/>
      <c r="BN27" s="274"/>
      <c r="BO27" s="273"/>
      <c r="BP27" s="11" t="s">
        <v>330</v>
      </c>
      <c r="BS27" s="252"/>
      <c r="BT27" s="252"/>
      <c r="BU27" s="252"/>
      <c r="BV27" s="252"/>
      <c r="BW27" s="252"/>
      <c r="BX27" s="252"/>
      <c r="BY27" s="252"/>
      <c r="BZ27" s="252"/>
      <c r="CA27" s="252"/>
      <c r="CB27" s="252"/>
      <c r="CC27" s="252"/>
      <c r="CD27" s="252"/>
      <c r="CE27" s="252"/>
      <c r="CF27" s="252"/>
      <c r="CG27" s="252"/>
      <c r="CH27" s="253">
        <f>SUM(BS27:CG27)</f>
        <v>0</v>
      </c>
      <c r="CI27" s="15" t="s">
        <v>895</v>
      </c>
      <c r="CL27" s="274"/>
      <c r="CM27" s="274"/>
      <c r="CN27" s="274"/>
      <c r="CO27" s="274"/>
      <c r="CP27" s="274"/>
      <c r="CQ27" s="274"/>
      <c r="CR27" s="274"/>
      <c r="CS27" s="274"/>
      <c r="CT27" s="274"/>
      <c r="CU27" s="274"/>
      <c r="CV27" s="274"/>
      <c r="CW27" s="274"/>
      <c r="CX27" s="274"/>
      <c r="CY27" s="274"/>
      <c r="CZ27" s="274"/>
      <c r="DA27" s="273"/>
      <c r="DB27" s="15" t="s">
        <v>901</v>
      </c>
      <c r="DE27" s="274"/>
      <c r="DF27" s="274"/>
      <c r="DG27" s="274"/>
      <c r="DH27" s="274"/>
      <c r="DI27" s="274"/>
      <c r="DJ27" s="274"/>
      <c r="DK27" s="274"/>
      <c r="DL27" s="274"/>
      <c r="DM27" s="274"/>
      <c r="DN27" s="274"/>
      <c r="DO27" s="274"/>
      <c r="DP27" s="274"/>
      <c r="DQ27" s="274"/>
      <c r="DR27" s="274"/>
      <c r="DS27" s="274"/>
      <c r="DT27" s="273"/>
      <c r="DW27" s="92" t="s">
        <v>57</v>
      </c>
      <c r="DX27" s="469">
        <f t="shared" ref="DX27:EL27" si="5">CEILING((SUM(DX9:DX25)),0.25)</f>
        <v>0</v>
      </c>
      <c r="DY27" s="469">
        <f t="shared" si="5"/>
        <v>0</v>
      </c>
      <c r="DZ27" s="469">
        <f t="shared" si="5"/>
        <v>0</v>
      </c>
      <c r="EA27" s="469">
        <f t="shared" si="5"/>
        <v>0</v>
      </c>
      <c r="EB27" s="469">
        <f t="shared" si="5"/>
        <v>0</v>
      </c>
      <c r="EC27" s="469">
        <f t="shared" si="5"/>
        <v>0</v>
      </c>
      <c r="ED27" s="469">
        <f t="shared" si="5"/>
        <v>0</v>
      </c>
      <c r="EE27" s="469">
        <f t="shared" si="5"/>
        <v>0</v>
      </c>
      <c r="EF27" s="469">
        <f t="shared" si="5"/>
        <v>0</v>
      </c>
      <c r="EG27" s="469">
        <f t="shared" si="5"/>
        <v>0</v>
      </c>
      <c r="EH27" s="469">
        <f t="shared" si="5"/>
        <v>0</v>
      </c>
      <c r="EI27" s="469">
        <f t="shared" si="5"/>
        <v>0</v>
      </c>
      <c r="EJ27" s="469">
        <f t="shared" si="5"/>
        <v>0</v>
      </c>
      <c r="EK27" s="469">
        <f t="shared" si="5"/>
        <v>0</v>
      </c>
      <c r="EL27" s="469">
        <f t="shared" si="5"/>
        <v>0</v>
      </c>
      <c r="EM27" s="469">
        <f>SUM(DX27:EL27)</f>
        <v>0</v>
      </c>
      <c r="EO27" s="639"/>
    </row>
    <row r="28" spans="1:145" ht="15.75" thickBot="1" x14ac:dyDescent="0.25">
      <c r="A28" s="74"/>
      <c r="B28" s="60"/>
      <c r="C28" s="58"/>
      <c r="D28" s="58"/>
      <c r="E28" s="60" t="s">
        <v>194</v>
      </c>
      <c r="F28" s="58"/>
      <c r="G28" s="202">
        <f>+'Fee Summary'!Z25</f>
        <v>0.13</v>
      </c>
      <c r="H28" s="71">
        <f>CEILING((H23+H26)*G28,0.01)</f>
        <v>0</v>
      </c>
      <c r="I28" s="58"/>
      <c r="J28" s="58"/>
      <c r="K28" s="15" t="s">
        <v>351</v>
      </c>
      <c r="L28" s="48"/>
      <c r="M28" s="48"/>
      <c r="N28" s="274"/>
      <c r="O28" s="274"/>
      <c r="P28" s="274"/>
      <c r="Q28" s="274"/>
      <c r="R28" s="274"/>
      <c r="S28" s="274"/>
      <c r="T28" s="274"/>
      <c r="U28" s="274"/>
      <c r="V28" s="274"/>
      <c r="W28" s="274"/>
      <c r="X28" s="274"/>
      <c r="Y28" s="274"/>
      <c r="Z28" s="274"/>
      <c r="AA28" s="274"/>
      <c r="AB28" s="274"/>
      <c r="AC28" s="273"/>
      <c r="AD28" s="11" t="s">
        <v>825</v>
      </c>
      <c r="AE28" s="47"/>
      <c r="AF28" s="54"/>
      <c r="AG28" s="252"/>
      <c r="AH28" s="252"/>
      <c r="AI28" s="252"/>
      <c r="AJ28" s="252"/>
      <c r="AK28" s="252"/>
      <c r="AL28" s="252"/>
      <c r="AM28" s="252"/>
      <c r="AN28" s="252"/>
      <c r="AO28" s="252"/>
      <c r="AP28" s="252"/>
      <c r="AQ28" s="252"/>
      <c r="AR28" s="252"/>
      <c r="AS28" s="252"/>
      <c r="AT28" s="252"/>
      <c r="AU28" s="252"/>
      <c r="AV28" s="253">
        <f>SUM(AG28:AU28)</f>
        <v>0</v>
      </c>
      <c r="AW28" s="15" t="s">
        <v>885</v>
      </c>
      <c r="AX28" s="47"/>
      <c r="AY28" s="54"/>
      <c r="AZ28" s="274"/>
      <c r="BA28" s="274"/>
      <c r="BB28" s="274"/>
      <c r="BC28" s="274"/>
      <c r="BD28" s="274"/>
      <c r="BE28" s="274"/>
      <c r="BF28" s="274"/>
      <c r="BG28" s="274"/>
      <c r="BH28" s="274"/>
      <c r="BI28" s="274"/>
      <c r="BJ28" s="274"/>
      <c r="BK28" s="274"/>
      <c r="BL28" s="274"/>
      <c r="BM28" s="274"/>
      <c r="BN28" s="274"/>
      <c r="BO28" s="273"/>
      <c r="BP28" s="11" t="s">
        <v>421</v>
      </c>
      <c r="BQ28" s="48"/>
      <c r="BR28" s="48"/>
      <c r="BS28" s="252"/>
      <c r="BT28" s="252"/>
      <c r="BU28" s="252"/>
      <c r="BV28" s="252"/>
      <c r="BW28" s="252"/>
      <c r="BX28" s="252"/>
      <c r="BY28" s="252"/>
      <c r="BZ28" s="252"/>
      <c r="CA28" s="252"/>
      <c r="CB28" s="252"/>
      <c r="CC28" s="252"/>
      <c r="CD28" s="252"/>
      <c r="CE28" s="252"/>
      <c r="CF28" s="252"/>
      <c r="CG28" s="252"/>
      <c r="CH28" s="253">
        <f>SUM(BS28:CG28)</f>
        <v>0</v>
      </c>
      <c r="CI28" s="11" t="s">
        <v>330</v>
      </c>
      <c r="CJ28" s="48"/>
      <c r="CK28" s="48"/>
      <c r="CL28" s="252"/>
      <c r="CM28" s="252"/>
      <c r="CN28" s="252"/>
      <c r="CO28" s="252"/>
      <c r="CP28" s="252"/>
      <c r="CQ28" s="252"/>
      <c r="CR28" s="252"/>
      <c r="CS28" s="252"/>
      <c r="CT28" s="252"/>
      <c r="CU28" s="252"/>
      <c r="CV28" s="252"/>
      <c r="CW28" s="252"/>
      <c r="CX28" s="252"/>
      <c r="CY28" s="252"/>
      <c r="CZ28" s="252"/>
      <c r="DA28" s="253">
        <f>SUM(CL28:CZ28)</f>
        <v>0</v>
      </c>
      <c r="DB28" s="11" t="s">
        <v>440</v>
      </c>
      <c r="DC28" s="48"/>
      <c r="DD28" s="48"/>
      <c r="DE28" s="252"/>
      <c r="DF28" s="252"/>
      <c r="DG28" s="252"/>
      <c r="DH28" s="252"/>
      <c r="DI28" s="252"/>
      <c r="DJ28" s="252"/>
      <c r="DK28" s="252"/>
      <c r="DL28" s="252"/>
      <c r="DM28" s="252"/>
      <c r="DN28" s="252"/>
      <c r="DO28" s="252"/>
      <c r="DP28" s="252"/>
      <c r="DQ28" s="252"/>
      <c r="DR28" s="252"/>
      <c r="DS28" s="252"/>
      <c r="DT28" s="253">
        <f>SUM(DE28:DS28)</f>
        <v>0</v>
      </c>
      <c r="DV28" s="157"/>
      <c r="DX28" s="273"/>
      <c r="DY28" s="273"/>
      <c r="DZ28" s="273"/>
      <c r="EA28" s="273"/>
      <c r="EB28" s="273"/>
      <c r="EC28" s="273"/>
      <c r="ED28" s="273"/>
      <c r="EE28" s="273"/>
      <c r="EF28" s="273"/>
      <c r="EG28" s="273"/>
      <c r="EH28" s="273"/>
      <c r="EI28" s="273"/>
      <c r="EJ28" s="273"/>
      <c r="EK28" s="273"/>
      <c r="EL28" s="273"/>
      <c r="EM28" s="254"/>
      <c r="EO28" s="639"/>
    </row>
    <row r="29" spans="1:145" ht="15.75" thickTop="1" x14ac:dyDescent="0.2">
      <c r="A29" s="48"/>
      <c r="B29" s="48"/>
      <c r="C29" s="48"/>
      <c r="D29" s="48"/>
      <c r="E29" s="58"/>
      <c r="F29" s="58"/>
      <c r="G29" s="58"/>
      <c r="H29" s="72">
        <f>SUM(H27:H28)</f>
        <v>0</v>
      </c>
      <c r="I29" s="58"/>
      <c r="J29" s="58"/>
      <c r="K29" s="11" t="s">
        <v>408</v>
      </c>
      <c r="L29" s="48"/>
      <c r="M29" s="48"/>
      <c r="N29" s="252"/>
      <c r="O29" s="252"/>
      <c r="P29" s="252"/>
      <c r="Q29" s="252"/>
      <c r="R29" s="252"/>
      <c r="S29" s="252"/>
      <c r="T29" s="252"/>
      <c r="U29" s="252"/>
      <c r="V29" s="252"/>
      <c r="W29" s="252"/>
      <c r="X29" s="252"/>
      <c r="Y29" s="252"/>
      <c r="Z29" s="252"/>
      <c r="AA29" s="252"/>
      <c r="AB29" s="252"/>
      <c r="AC29" s="253">
        <f>SUM(N29:AB29)</f>
        <v>0</v>
      </c>
      <c r="AD29" s="11" t="s">
        <v>915</v>
      </c>
      <c r="AE29" s="47"/>
      <c r="AF29" s="54"/>
      <c r="AG29" s="252"/>
      <c r="AH29" s="252"/>
      <c r="AI29" s="252"/>
      <c r="AJ29" s="252"/>
      <c r="AK29" s="252"/>
      <c r="AL29" s="252"/>
      <c r="AM29" s="252"/>
      <c r="AN29" s="252"/>
      <c r="AO29" s="252"/>
      <c r="AP29" s="252"/>
      <c r="AQ29" s="252"/>
      <c r="AR29" s="252"/>
      <c r="AS29" s="252"/>
      <c r="AT29" s="252"/>
      <c r="AU29" s="252"/>
      <c r="AV29" s="253">
        <f>SUM(AG29:AU29)</f>
        <v>0</v>
      </c>
      <c r="AW29" s="11" t="s">
        <v>330</v>
      </c>
      <c r="AX29" s="47"/>
      <c r="AY29" s="47"/>
      <c r="AZ29" s="252"/>
      <c r="BA29" s="252"/>
      <c r="BB29" s="252"/>
      <c r="BC29" s="252"/>
      <c r="BD29" s="252"/>
      <c r="BE29" s="252"/>
      <c r="BF29" s="252"/>
      <c r="BG29" s="252"/>
      <c r="BH29" s="252"/>
      <c r="BI29" s="252"/>
      <c r="BJ29" s="252"/>
      <c r="BK29" s="252"/>
      <c r="BL29" s="252"/>
      <c r="BM29" s="252"/>
      <c r="BN29" s="252"/>
      <c r="BO29" s="253">
        <f>SUM(AZ29:BN29)</f>
        <v>0</v>
      </c>
      <c r="BP29" s="11" t="s">
        <v>416</v>
      </c>
      <c r="BQ29" s="48"/>
      <c r="BR29" s="48"/>
      <c r="BS29" s="252"/>
      <c r="BT29" s="252"/>
      <c r="BU29" s="252"/>
      <c r="BV29" s="252"/>
      <c r="BW29" s="252"/>
      <c r="BX29" s="252"/>
      <c r="BY29" s="252"/>
      <c r="BZ29" s="252"/>
      <c r="CA29" s="252"/>
      <c r="CB29" s="252"/>
      <c r="CC29" s="252"/>
      <c r="CD29" s="252"/>
      <c r="CE29" s="252"/>
      <c r="CF29" s="252"/>
      <c r="CG29" s="252"/>
      <c r="CH29" s="253">
        <f>SUM(BS29:CG29)</f>
        <v>0</v>
      </c>
      <c r="CI29" s="11" t="s">
        <v>584</v>
      </c>
      <c r="CJ29" s="48"/>
      <c r="CK29" s="48"/>
      <c r="CL29" s="252"/>
      <c r="CM29" s="252"/>
      <c r="CN29" s="252"/>
      <c r="CO29" s="252"/>
      <c r="CP29" s="252"/>
      <c r="CQ29" s="252"/>
      <c r="CR29" s="252"/>
      <c r="CS29" s="252"/>
      <c r="CT29" s="252"/>
      <c r="CU29" s="252"/>
      <c r="CV29" s="252"/>
      <c r="CW29" s="252"/>
      <c r="CX29" s="252"/>
      <c r="CY29" s="252"/>
      <c r="CZ29" s="252"/>
      <c r="DA29" s="253">
        <f>SUM(CL29:CZ29)</f>
        <v>0</v>
      </c>
      <c r="DB29" s="11" t="s">
        <v>615</v>
      </c>
      <c r="DC29" s="48"/>
      <c r="DD29" s="48"/>
      <c r="DE29" s="252"/>
      <c r="DF29" s="252"/>
      <c r="DG29" s="252"/>
      <c r="DH29" s="252"/>
      <c r="DI29" s="252"/>
      <c r="DJ29" s="252"/>
      <c r="DK29" s="252"/>
      <c r="DL29" s="252"/>
      <c r="DM29" s="252"/>
      <c r="DN29" s="252"/>
      <c r="DO29" s="252"/>
      <c r="DP29" s="252"/>
      <c r="DQ29" s="252"/>
      <c r="DR29" s="252"/>
      <c r="DS29" s="252"/>
      <c r="DT29" s="253">
        <f>SUM(DE29:DS29)</f>
        <v>0</v>
      </c>
      <c r="DV29" s="157"/>
      <c r="DW29" s="92" t="s">
        <v>46</v>
      </c>
      <c r="DX29" s="195">
        <f>N40+AG43+AZ44+BS44+CL43+DE39+DX27</f>
        <v>0</v>
      </c>
      <c r="DY29" s="195">
        <f t="shared" ref="DY29:EK29" si="6">O40+AH43+BA44+BT44+CM43+DF39+DY27</f>
        <v>0</v>
      </c>
      <c r="DZ29" s="195">
        <f t="shared" si="6"/>
        <v>0</v>
      </c>
      <c r="EA29" s="195">
        <f t="shared" si="6"/>
        <v>0</v>
      </c>
      <c r="EB29" s="195">
        <f t="shared" si="6"/>
        <v>0</v>
      </c>
      <c r="EC29" s="195">
        <f t="shared" si="6"/>
        <v>0</v>
      </c>
      <c r="ED29" s="195">
        <f t="shared" si="6"/>
        <v>0</v>
      </c>
      <c r="EE29" s="195">
        <f>U40+AN43+BG44+BZ44+CS43+DL39+EE27</f>
        <v>0</v>
      </c>
      <c r="EF29" s="195">
        <f t="shared" si="6"/>
        <v>0</v>
      </c>
      <c r="EG29" s="195">
        <f t="shared" si="6"/>
        <v>0</v>
      </c>
      <c r="EH29" s="195">
        <f t="shared" si="6"/>
        <v>0</v>
      </c>
      <c r="EI29" s="195">
        <f t="shared" si="6"/>
        <v>0</v>
      </c>
      <c r="EJ29" s="195">
        <f t="shared" si="6"/>
        <v>0</v>
      </c>
      <c r="EK29" s="195">
        <f t="shared" si="6"/>
        <v>0</v>
      </c>
      <c r="EL29" s="195">
        <f>AB40+AU43+BN44+CG44+CZ43+DS39+EL27</f>
        <v>0</v>
      </c>
      <c r="EM29" s="124">
        <f>SUM(DX29:EL29)</f>
        <v>0</v>
      </c>
      <c r="EO29" s="639"/>
    </row>
    <row r="30" spans="1:145" x14ac:dyDescent="0.2">
      <c r="A30" s="48"/>
      <c r="B30" s="48"/>
      <c r="C30" s="48"/>
      <c r="D30" s="48"/>
      <c r="E30" s="67" t="s">
        <v>211</v>
      </c>
      <c r="F30" s="68"/>
      <c r="G30" s="201">
        <f>+'Fee Summary'!AA25</f>
        <v>0</v>
      </c>
      <c r="H30" s="69">
        <f>CEILING(H23*G30,0.01)</f>
        <v>0</v>
      </c>
      <c r="I30" s="58"/>
      <c r="J30" s="58"/>
      <c r="K30" s="11" t="s">
        <v>409</v>
      </c>
      <c r="L30" s="48"/>
      <c r="M30" s="48"/>
      <c r="N30" s="252"/>
      <c r="O30" s="252"/>
      <c r="P30" s="252"/>
      <c r="Q30" s="252"/>
      <c r="R30" s="252"/>
      <c r="S30" s="252"/>
      <c r="T30" s="252"/>
      <c r="U30" s="252"/>
      <c r="V30" s="252"/>
      <c r="W30" s="252"/>
      <c r="X30" s="252"/>
      <c r="Y30" s="252"/>
      <c r="Z30" s="252"/>
      <c r="AA30" s="252"/>
      <c r="AB30" s="252"/>
      <c r="AC30" s="253">
        <f>SUM(N30:AB30)</f>
        <v>0</v>
      </c>
      <c r="AD30" s="11" t="s">
        <v>916</v>
      </c>
      <c r="AE30" s="47"/>
      <c r="AF30" s="54"/>
      <c r="AG30" s="252"/>
      <c r="AH30" s="252"/>
      <c r="AI30" s="252"/>
      <c r="AJ30" s="252"/>
      <c r="AK30" s="252"/>
      <c r="AL30" s="252"/>
      <c r="AM30" s="252"/>
      <c r="AN30" s="252"/>
      <c r="AO30" s="252"/>
      <c r="AP30" s="252"/>
      <c r="AQ30" s="252"/>
      <c r="AR30" s="252"/>
      <c r="AS30" s="252"/>
      <c r="AT30" s="252"/>
      <c r="AU30" s="252"/>
      <c r="AV30" s="253">
        <f>SUM(AG30:AU30)</f>
        <v>0</v>
      </c>
      <c r="AW30" s="11" t="s">
        <v>415</v>
      </c>
      <c r="AX30" s="48"/>
      <c r="AY30" s="48"/>
      <c r="AZ30" s="252"/>
      <c r="BA30" s="252"/>
      <c r="BB30" s="252"/>
      <c r="BC30" s="252"/>
      <c r="BD30" s="252"/>
      <c r="BE30" s="252"/>
      <c r="BF30" s="252"/>
      <c r="BG30" s="252"/>
      <c r="BH30" s="252"/>
      <c r="BI30" s="252"/>
      <c r="BJ30" s="252"/>
      <c r="BK30" s="252"/>
      <c r="BL30" s="252"/>
      <c r="BM30" s="252"/>
      <c r="BN30" s="252"/>
      <c r="BO30" s="253">
        <f>SUM(AZ30:BN30)</f>
        <v>0</v>
      </c>
      <c r="BP30" s="11" t="s">
        <v>417</v>
      </c>
      <c r="BQ30" s="48"/>
      <c r="BR30" s="48"/>
      <c r="BS30" s="252"/>
      <c r="BT30" s="252"/>
      <c r="BU30" s="252"/>
      <c r="BV30" s="252"/>
      <c r="BW30" s="252"/>
      <c r="BX30" s="252"/>
      <c r="BY30" s="252"/>
      <c r="BZ30" s="252"/>
      <c r="CA30" s="252"/>
      <c r="CB30" s="252"/>
      <c r="CC30" s="252"/>
      <c r="CD30" s="252"/>
      <c r="CE30" s="252"/>
      <c r="CF30" s="252"/>
      <c r="CG30" s="252"/>
      <c r="CH30" s="253">
        <f>SUM(BS30:CG30)</f>
        <v>0</v>
      </c>
      <c r="CI30" s="11" t="s">
        <v>585</v>
      </c>
      <c r="CJ30" s="48"/>
      <c r="CK30" s="48"/>
      <c r="CL30" s="252"/>
      <c r="CM30" s="252"/>
      <c r="CN30" s="252"/>
      <c r="CO30" s="252"/>
      <c r="CP30" s="252"/>
      <c r="CQ30" s="252"/>
      <c r="CR30" s="252"/>
      <c r="CS30" s="252"/>
      <c r="CT30" s="252"/>
      <c r="CU30" s="252"/>
      <c r="CV30" s="252"/>
      <c r="CW30" s="252"/>
      <c r="CX30" s="252"/>
      <c r="CY30" s="252"/>
      <c r="CZ30" s="252"/>
      <c r="DA30" s="253">
        <f>SUM(CL30:CZ30)</f>
        <v>0</v>
      </c>
      <c r="DB30" s="11" t="s">
        <v>616</v>
      </c>
      <c r="DC30" s="48"/>
      <c r="DD30" s="48"/>
      <c r="DE30" s="252"/>
      <c r="DF30" s="252"/>
      <c r="DG30" s="252"/>
      <c r="DH30" s="252"/>
      <c r="DI30" s="252"/>
      <c r="DJ30" s="252"/>
      <c r="DK30" s="252"/>
      <c r="DL30" s="252"/>
      <c r="DM30" s="252"/>
      <c r="DN30" s="252"/>
      <c r="DO30" s="252"/>
      <c r="DP30" s="252"/>
      <c r="DQ30" s="252"/>
      <c r="DR30" s="252"/>
      <c r="DS30" s="252"/>
      <c r="DT30" s="253">
        <f>SUM(DE30:DS30)</f>
        <v>0</v>
      </c>
      <c r="DV30" s="157"/>
      <c r="DX30" s="189">
        <f t="shared" ref="DX30:EL30" si="7">IF($EM$29=0,0,DX29/$EM$29)</f>
        <v>0</v>
      </c>
      <c r="DY30" s="189">
        <f t="shared" si="7"/>
        <v>0</v>
      </c>
      <c r="DZ30" s="189">
        <f t="shared" si="7"/>
        <v>0</v>
      </c>
      <c r="EA30" s="189">
        <f t="shared" si="7"/>
        <v>0</v>
      </c>
      <c r="EB30" s="189">
        <f t="shared" si="7"/>
        <v>0</v>
      </c>
      <c r="EC30" s="189">
        <f t="shared" si="7"/>
        <v>0</v>
      </c>
      <c r="ED30" s="189">
        <f t="shared" si="7"/>
        <v>0</v>
      </c>
      <c r="EE30" s="189">
        <f t="shared" si="7"/>
        <v>0</v>
      </c>
      <c r="EF30" s="189">
        <f t="shared" si="7"/>
        <v>0</v>
      </c>
      <c r="EG30" s="189">
        <f t="shared" si="7"/>
        <v>0</v>
      </c>
      <c r="EH30" s="189">
        <f t="shared" si="7"/>
        <v>0</v>
      </c>
      <c r="EI30" s="189">
        <f t="shared" si="7"/>
        <v>0</v>
      </c>
      <c r="EJ30" s="189">
        <f t="shared" si="7"/>
        <v>0</v>
      </c>
      <c r="EK30" s="189">
        <f t="shared" si="7"/>
        <v>0</v>
      </c>
      <c r="EL30" s="189">
        <f t="shared" si="7"/>
        <v>0</v>
      </c>
      <c r="EM30" s="717">
        <f>SUM(DX30:EL30)</f>
        <v>0</v>
      </c>
      <c r="EO30" s="639"/>
    </row>
    <row r="31" spans="1:145" x14ac:dyDescent="0.2">
      <c r="E31" s="834" t="s">
        <v>494</v>
      </c>
      <c r="F31" s="834"/>
      <c r="G31" s="834"/>
      <c r="H31" s="73">
        <f>SUM(H29:H30)</f>
        <v>0</v>
      </c>
      <c r="I31" s="58"/>
      <c r="J31" s="58"/>
      <c r="K31" s="11" t="s">
        <v>410</v>
      </c>
      <c r="L31" s="48"/>
      <c r="M31" s="48"/>
      <c r="N31" s="252"/>
      <c r="O31" s="252"/>
      <c r="P31" s="252"/>
      <c r="Q31" s="252"/>
      <c r="R31" s="252"/>
      <c r="S31" s="252"/>
      <c r="T31" s="252"/>
      <c r="U31" s="252"/>
      <c r="V31" s="252"/>
      <c r="W31" s="252"/>
      <c r="X31" s="252"/>
      <c r="Y31" s="252"/>
      <c r="Z31" s="252"/>
      <c r="AA31" s="252"/>
      <c r="AB31" s="252"/>
      <c r="AC31" s="253">
        <f>SUM(N31:AB31)</f>
        <v>0</v>
      </c>
      <c r="AD31" s="85"/>
      <c r="AE31" s="47"/>
      <c r="AF31" s="54"/>
      <c r="AG31" s="274"/>
      <c r="AH31" s="274"/>
      <c r="AI31" s="274"/>
      <c r="AJ31" s="274"/>
      <c r="AK31" s="274"/>
      <c r="AL31" s="274"/>
      <c r="AM31" s="274"/>
      <c r="AN31" s="274"/>
      <c r="AO31" s="274"/>
      <c r="AP31" s="274"/>
      <c r="AQ31" s="274"/>
      <c r="AR31" s="274"/>
      <c r="AS31" s="274"/>
      <c r="AT31" s="274"/>
      <c r="AU31" s="274"/>
      <c r="AV31" s="273"/>
      <c r="AW31" s="11" t="s">
        <v>416</v>
      </c>
      <c r="AX31" s="48"/>
      <c r="AY31" s="48"/>
      <c r="AZ31" s="252"/>
      <c r="BA31" s="252"/>
      <c r="BB31" s="252"/>
      <c r="BC31" s="252"/>
      <c r="BD31" s="252"/>
      <c r="BE31" s="252"/>
      <c r="BF31" s="252"/>
      <c r="BG31" s="252"/>
      <c r="BH31" s="252"/>
      <c r="BI31" s="252"/>
      <c r="BJ31" s="252"/>
      <c r="BK31" s="252"/>
      <c r="BL31" s="252"/>
      <c r="BM31" s="252"/>
      <c r="BN31" s="252"/>
      <c r="BO31" s="253">
        <f>SUM(AZ31:BN31)</f>
        <v>0</v>
      </c>
      <c r="BP31" s="11" t="s">
        <v>425</v>
      </c>
      <c r="BQ31" s="48"/>
      <c r="BR31" s="48"/>
      <c r="BS31" s="252"/>
      <c r="BT31" s="252"/>
      <c r="BU31" s="252"/>
      <c r="BV31" s="252"/>
      <c r="BW31" s="252"/>
      <c r="BX31" s="252"/>
      <c r="BY31" s="252"/>
      <c r="BZ31" s="252"/>
      <c r="CA31" s="252"/>
      <c r="CB31" s="252"/>
      <c r="CC31" s="252"/>
      <c r="CD31" s="252"/>
      <c r="CE31" s="252"/>
      <c r="CF31" s="252"/>
      <c r="CG31" s="252"/>
      <c r="CH31" s="253">
        <f>SUM(BS31:CG31)</f>
        <v>0</v>
      </c>
      <c r="CI31" s="11" t="s">
        <v>417</v>
      </c>
      <c r="CJ31" s="48"/>
      <c r="CK31" s="48"/>
      <c r="CL31" s="252"/>
      <c r="CM31" s="252"/>
      <c r="CN31" s="252"/>
      <c r="CO31" s="252"/>
      <c r="CP31" s="252"/>
      <c r="CQ31" s="252"/>
      <c r="CR31" s="252"/>
      <c r="CS31" s="252"/>
      <c r="CT31" s="252"/>
      <c r="CU31" s="252"/>
      <c r="CV31" s="252"/>
      <c r="CW31" s="252"/>
      <c r="CX31" s="252"/>
      <c r="CY31" s="252"/>
      <c r="CZ31" s="252"/>
      <c r="DA31" s="253">
        <f>SUM(CL31:CZ31)</f>
        <v>0</v>
      </c>
      <c r="DB31" s="11" t="s">
        <v>617</v>
      </c>
      <c r="DC31" s="48"/>
      <c r="DD31" s="48"/>
      <c r="DE31" s="252"/>
      <c r="DF31" s="252"/>
      <c r="DG31" s="252"/>
      <c r="DH31" s="252"/>
      <c r="DI31" s="252"/>
      <c r="DJ31" s="252"/>
      <c r="DK31" s="252"/>
      <c r="DL31" s="252"/>
      <c r="DM31" s="252"/>
      <c r="DN31" s="252"/>
      <c r="DO31" s="252"/>
      <c r="DP31" s="252"/>
      <c r="DQ31" s="252"/>
      <c r="DR31" s="252"/>
      <c r="DS31" s="252"/>
      <c r="DT31" s="253">
        <f>SUM(DE31:DS31)</f>
        <v>0</v>
      </c>
      <c r="DV31" s="157"/>
      <c r="EO31" s="639"/>
    </row>
    <row r="32" spans="1:145" x14ac:dyDescent="0.2">
      <c r="B32" s="19" t="s">
        <v>537</v>
      </c>
      <c r="C32" s="48"/>
      <c r="D32" s="48"/>
      <c r="E32" s="48"/>
      <c r="F32" s="48"/>
      <c r="G32" s="48"/>
      <c r="H32" s="48"/>
      <c r="I32" s="48"/>
      <c r="J32" s="48"/>
      <c r="K32" s="11" t="s">
        <v>913</v>
      </c>
      <c r="L32" s="48"/>
      <c r="M32" s="48"/>
      <c r="N32" s="274"/>
      <c r="O32" s="274"/>
      <c r="P32" s="274"/>
      <c r="Q32" s="274"/>
      <c r="R32" s="274"/>
      <c r="S32" s="274"/>
      <c r="T32" s="274"/>
      <c r="U32" s="274"/>
      <c r="V32" s="274"/>
      <c r="W32" s="274"/>
      <c r="X32" s="274"/>
      <c r="Y32" s="274"/>
      <c r="Z32" s="274"/>
      <c r="AA32" s="274"/>
      <c r="AB32" s="274"/>
      <c r="AC32" s="273"/>
      <c r="AD32" s="15" t="s">
        <v>880</v>
      </c>
      <c r="AE32" s="47"/>
      <c r="AF32" s="54"/>
      <c r="AG32" s="274"/>
      <c r="AH32" s="274"/>
      <c r="AI32" s="274"/>
      <c r="AJ32" s="274"/>
      <c r="AK32" s="274"/>
      <c r="AL32" s="274"/>
      <c r="AM32" s="274"/>
      <c r="AN32" s="274"/>
      <c r="AO32" s="274"/>
      <c r="AP32" s="274"/>
      <c r="AQ32" s="274"/>
      <c r="AR32" s="274"/>
      <c r="AS32" s="274"/>
      <c r="AT32" s="274"/>
      <c r="AU32" s="274"/>
      <c r="AV32" s="273"/>
      <c r="AW32" s="11" t="s">
        <v>424</v>
      </c>
      <c r="AX32" s="48"/>
      <c r="AY32" s="48"/>
      <c r="AZ32" s="252"/>
      <c r="BA32" s="252"/>
      <c r="BB32" s="252"/>
      <c r="BC32" s="252"/>
      <c r="BD32" s="252"/>
      <c r="BE32" s="252"/>
      <c r="BF32" s="252"/>
      <c r="BG32" s="252"/>
      <c r="BH32" s="252"/>
      <c r="BI32" s="252"/>
      <c r="BJ32" s="252"/>
      <c r="BK32" s="252"/>
      <c r="BL32" s="252"/>
      <c r="BM32" s="252"/>
      <c r="BN32" s="252"/>
      <c r="BO32" s="253">
        <f>SUM(AZ32:BN32)</f>
        <v>0</v>
      </c>
      <c r="BP32" s="85"/>
      <c r="BQ32" s="48"/>
      <c r="BR32" s="48"/>
      <c r="BS32" s="274"/>
      <c r="BT32" s="274"/>
      <c r="BU32" s="274"/>
      <c r="BV32" s="274"/>
      <c r="BW32" s="274"/>
      <c r="BX32" s="274"/>
      <c r="BY32" s="274"/>
      <c r="BZ32" s="274"/>
      <c r="CA32" s="274"/>
      <c r="CB32" s="274"/>
      <c r="CC32" s="274"/>
      <c r="CD32" s="274"/>
      <c r="CE32" s="274"/>
      <c r="CF32" s="274"/>
      <c r="CG32" s="274"/>
      <c r="CH32" s="273"/>
      <c r="CI32" s="13"/>
      <c r="CJ32" s="48"/>
      <c r="CK32" s="48"/>
      <c r="CL32" s="274"/>
      <c r="CM32" s="274"/>
      <c r="CN32" s="274"/>
      <c r="CO32" s="274"/>
      <c r="CP32" s="274"/>
      <c r="CQ32" s="274"/>
      <c r="CR32" s="274"/>
      <c r="CS32" s="274"/>
      <c r="CT32" s="274"/>
      <c r="CU32" s="274"/>
      <c r="CV32" s="274"/>
      <c r="CW32" s="274"/>
      <c r="CX32" s="274"/>
      <c r="CY32" s="274"/>
      <c r="CZ32" s="274"/>
      <c r="DA32" s="273"/>
      <c r="DB32" s="85"/>
      <c r="DC32" s="48"/>
      <c r="DD32" s="48"/>
      <c r="DE32" s="274"/>
      <c r="DF32" s="274"/>
      <c r="DG32" s="274"/>
      <c r="DH32" s="274"/>
      <c r="DI32" s="274"/>
      <c r="DJ32" s="274"/>
      <c r="DK32" s="274"/>
      <c r="DL32" s="274"/>
      <c r="DM32" s="274"/>
      <c r="DN32" s="274"/>
      <c r="DO32" s="274"/>
      <c r="DP32" s="274"/>
      <c r="DQ32" s="274"/>
      <c r="DR32" s="274"/>
      <c r="DS32" s="274"/>
      <c r="DT32" s="273"/>
      <c r="DV32" s="157"/>
      <c r="EO32" s="639"/>
    </row>
    <row r="33" spans="2:145" x14ac:dyDescent="0.2">
      <c r="B33" s="59" t="s">
        <v>192</v>
      </c>
      <c r="C33" s="59"/>
      <c r="D33" s="59"/>
      <c r="E33" s="41" t="s">
        <v>538</v>
      </c>
      <c r="F33" s="41"/>
      <c r="G33" s="41" t="s">
        <v>539</v>
      </c>
      <c r="H33" s="41" t="s">
        <v>540</v>
      </c>
      <c r="I33" s="48"/>
      <c r="J33" s="48"/>
      <c r="K33" s="11" t="s">
        <v>914</v>
      </c>
      <c r="L33" s="48"/>
      <c r="M33" s="48"/>
      <c r="N33" s="252"/>
      <c r="O33" s="252"/>
      <c r="P33" s="252"/>
      <c r="Q33" s="252"/>
      <c r="R33" s="252"/>
      <c r="S33" s="252"/>
      <c r="T33" s="252"/>
      <c r="U33" s="252"/>
      <c r="V33" s="252"/>
      <c r="W33" s="252"/>
      <c r="X33" s="252"/>
      <c r="Y33" s="252"/>
      <c r="Z33" s="252"/>
      <c r="AA33" s="252"/>
      <c r="AB33" s="252"/>
      <c r="AC33" s="253">
        <f>SUM(N33:AB33)</f>
        <v>0</v>
      </c>
      <c r="AD33" s="11" t="s">
        <v>419</v>
      </c>
      <c r="AF33" s="92"/>
      <c r="AG33" s="252"/>
      <c r="AH33" s="252"/>
      <c r="AI33" s="252"/>
      <c r="AJ33" s="252"/>
      <c r="AK33" s="252"/>
      <c r="AL33" s="252"/>
      <c r="AM33" s="252"/>
      <c r="AN33" s="252"/>
      <c r="AO33" s="252"/>
      <c r="AP33" s="252"/>
      <c r="AQ33" s="252"/>
      <c r="AR33" s="252"/>
      <c r="AS33" s="252"/>
      <c r="AT33" s="252"/>
      <c r="AU33" s="252"/>
      <c r="AV33" s="253">
        <f>SUM(AG33:AU33)</f>
        <v>0</v>
      </c>
      <c r="AW33" s="85"/>
      <c r="AX33" s="48"/>
      <c r="AY33" s="48"/>
      <c r="AZ33" s="274"/>
      <c r="BA33" s="274"/>
      <c r="BB33" s="274"/>
      <c r="BC33" s="274"/>
      <c r="BD33" s="274"/>
      <c r="BE33" s="274"/>
      <c r="BF33" s="274"/>
      <c r="BG33" s="274"/>
      <c r="BH33" s="274"/>
      <c r="BI33" s="274"/>
      <c r="BJ33" s="274"/>
      <c r="BK33" s="274"/>
      <c r="BL33" s="274"/>
      <c r="BM33" s="274"/>
      <c r="BN33" s="274"/>
      <c r="BO33" s="273"/>
      <c r="BP33" s="15" t="s">
        <v>892</v>
      </c>
      <c r="BQ33" s="48"/>
      <c r="BR33" s="48"/>
      <c r="BS33" s="274"/>
      <c r="BT33" s="274"/>
      <c r="BU33" s="274"/>
      <c r="BV33" s="274"/>
      <c r="BW33" s="274"/>
      <c r="BX33" s="274"/>
      <c r="BY33" s="274"/>
      <c r="BZ33" s="274"/>
      <c r="CA33" s="274"/>
      <c r="CB33" s="274"/>
      <c r="CC33" s="274"/>
      <c r="CD33" s="274"/>
      <c r="CE33" s="274"/>
      <c r="CF33" s="274"/>
      <c r="CG33" s="274"/>
      <c r="CH33" s="273"/>
      <c r="CI33" s="15" t="s">
        <v>896</v>
      </c>
      <c r="CJ33" s="48"/>
      <c r="CK33" s="48"/>
      <c r="CL33" s="274"/>
      <c r="CM33" s="274"/>
      <c r="CN33" s="274"/>
      <c r="CO33" s="274"/>
      <c r="CP33" s="274"/>
      <c r="CQ33" s="274"/>
      <c r="CR33" s="274"/>
      <c r="CS33" s="274"/>
      <c r="CT33" s="274"/>
      <c r="CU33" s="274"/>
      <c r="CV33" s="274"/>
      <c r="CW33" s="274"/>
      <c r="CX33" s="274"/>
      <c r="CY33" s="274"/>
      <c r="CZ33" s="274"/>
      <c r="DA33" s="273"/>
      <c r="DB33" s="15" t="s">
        <v>902</v>
      </c>
      <c r="DC33" s="48"/>
      <c r="DD33" s="48"/>
      <c r="DE33" s="274"/>
      <c r="DF33" s="274"/>
      <c r="DG33" s="274"/>
      <c r="DH33" s="274"/>
      <c r="DI33" s="274"/>
      <c r="DJ33" s="274"/>
      <c r="DK33" s="274"/>
      <c r="DL33" s="274"/>
      <c r="DM33" s="274"/>
      <c r="DN33" s="274"/>
      <c r="DO33" s="274"/>
      <c r="DP33" s="274"/>
      <c r="DQ33" s="274"/>
      <c r="DR33" s="274"/>
      <c r="DS33" s="274"/>
      <c r="DT33" s="273"/>
      <c r="DV33" s="157"/>
      <c r="EO33" s="639"/>
    </row>
    <row r="34" spans="2:145" x14ac:dyDescent="0.2">
      <c r="B34" s="59"/>
      <c r="C34" s="59"/>
      <c r="D34" s="59"/>
      <c r="E34" s="41"/>
      <c r="F34" s="41"/>
      <c r="G34" s="41"/>
      <c r="H34" s="41"/>
      <c r="L34" s="48"/>
      <c r="M34" s="48"/>
      <c r="N34" s="274"/>
      <c r="O34" s="274"/>
      <c r="P34" s="274"/>
      <c r="Q34" s="274"/>
      <c r="R34" s="274"/>
      <c r="S34" s="274"/>
      <c r="T34" s="274"/>
      <c r="U34" s="274"/>
      <c r="V34" s="274"/>
      <c r="W34" s="274"/>
      <c r="X34" s="274"/>
      <c r="Y34" s="274"/>
      <c r="Z34" s="274"/>
      <c r="AA34" s="274"/>
      <c r="AB34" s="274"/>
      <c r="AC34" s="273"/>
      <c r="AD34" s="11" t="s">
        <v>412</v>
      </c>
      <c r="AF34" s="92"/>
      <c r="AG34" s="252"/>
      <c r="AH34" s="252"/>
      <c r="AI34" s="252"/>
      <c r="AJ34" s="252"/>
      <c r="AK34" s="252"/>
      <c r="AL34" s="252"/>
      <c r="AM34" s="252"/>
      <c r="AN34" s="252"/>
      <c r="AO34" s="252"/>
      <c r="AP34" s="252"/>
      <c r="AQ34" s="252"/>
      <c r="AR34" s="252"/>
      <c r="AS34" s="252"/>
      <c r="AT34" s="252"/>
      <c r="AU34" s="252"/>
      <c r="AV34" s="253">
        <f>SUM(AG34:AU34)</f>
        <v>0</v>
      </c>
      <c r="AW34" s="15" t="s">
        <v>886</v>
      </c>
      <c r="AX34" s="48"/>
      <c r="AY34" s="48"/>
      <c r="AZ34" s="274"/>
      <c r="BA34" s="274"/>
      <c r="BB34" s="274"/>
      <c r="BC34" s="274"/>
      <c r="BD34" s="274"/>
      <c r="BE34" s="274"/>
      <c r="BF34" s="274"/>
      <c r="BG34" s="274"/>
      <c r="BH34" s="274"/>
      <c r="BI34" s="274"/>
      <c r="BJ34" s="274"/>
      <c r="BK34" s="274"/>
      <c r="BL34" s="274"/>
      <c r="BM34" s="274"/>
      <c r="BN34" s="274"/>
      <c r="BO34" s="273"/>
      <c r="BP34" s="11" t="s">
        <v>352</v>
      </c>
      <c r="BQ34" s="48"/>
      <c r="BR34" s="48"/>
      <c r="BS34" s="252"/>
      <c r="BT34" s="252"/>
      <c r="BU34" s="252"/>
      <c r="BV34" s="252"/>
      <c r="BW34" s="252"/>
      <c r="BX34" s="252"/>
      <c r="BY34" s="252"/>
      <c r="BZ34" s="252"/>
      <c r="CA34" s="252"/>
      <c r="CB34" s="252"/>
      <c r="CC34" s="252"/>
      <c r="CD34" s="252"/>
      <c r="CE34" s="252"/>
      <c r="CF34" s="252"/>
      <c r="CG34" s="252"/>
      <c r="CH34" s="253">
        <f t="shared" ref="CH34:CH42" si="8">SUM(BS34:CG34)</f>
        <v>0</v>
      </c>
      <c r="CI34" s="11" t="s">
        <v>586</v>
      </c>
      <c r="CJ34" s="48"/>
      <c r="CK34" s="48"/>
      <c r="CL34" s="252"/>
      <c r="CM34" s="252"/>
      <c r="CN34" s="252"/>
      <c r="CO34" s="252"/>
      <c r="CP34" s="252"/>
      <c r="CQ34" s="252"/>
      <c r="CR34" s="252"/>
      <c r="CS34" s="252"/>
      <c r="CT34" s="252"/>
      <c r="CU34" s="252"/>
      <c r="CV34" s="252"/>
      <c r="CW34" s="252"/>
      <c r="CX34" s="252"/>
      <c r="CY34" s="252"/>
      <c r="CZ34" s="252"/>
      <c r="DA34" s="253">
        <f>SUM(CL34:CZ34)</f>
        <v>0</v>
      </c>
      <c r="DB34" s="11" t="s">
        <v>440</v>
      </c>
      <c r="DC34" s="48"/>
      <c r="DD34" s="48"/>
      <c r="DE34" s="252"/>
      <c r="DF34" s="252"/>
      <c r="DG34" s="252"/>
      <c r="DH34" s="252"/>
      <c r="DI34" s="252"/>
      <c r="DJ34" s="252"/>
      <c r="DK34" s="252"/>
      <c r="DL34" s="252"/>
      <c r="DM34" s="252"/>
      <c r="DN34" s="252"/>
      <c r="DO34" s="252"/>
      <c r="DP34" s="252"/>
      <c r="DQ34" s="252"/>
      <c r="DR34" s="252"/>
      <c r="DS34" s="252"/>
      <c r="DT34" s="253">
        <f>SUM(DE34:DS34)</f>
        <v>0</v>
      </c>
      <c r="DV34" s="157"/>
      <c r="EO34" s="639"/>
    </row>
    <row r="35" spans="2:145" x14ac:dyDescent="0.2">
      <c r="B35" s="59" t="s">
        <v>104</v>
      </c>
      <c r="C35" s="61"/>
      <c r="D35" s="61"/>
      <c r="E35" s="600"/>
      <c r="F35" s="322">
        <f>+IF(E10=0, ,E35/E10)</f>
        <v>0</v>
      </c>
      <c r="G35" s="198">
        <f>+'Fee Summary'!$P$11</f>
        <v>0</v>
      </c>
      <c r="H35" s="62">
        <f t="shared" ref="H35:H43" si="9">+E35*G35</f>
        <v>0</v>
      </c>
      <c r="K35" s="15" t="s">
        <v>413</v>
      </c>
      <c r="L35" s="48"/>
      <c r="M35" s="48"/>
      <c r="N35" s="274"/>
      <c r="O35" s="274"/>
      <c r="P35" s="274"/>
      <c r="Q35" s="274"/>
      <c r="R35" s="274"/>
      <c r="S35" s="274"/>
      <c r="T35" s="274"/>
      <c r="U35" s="274"/>
      <c r="V35" s="274"/>
      <c r="W35" s="274"/>
      <c r="X35" s="274"/>
      <c r="Y35" s="274"/>
      <c r="Z35" s="274"/>
      <c r="AA35" s="274"/>
      <c r="AB35" s="274"/>
      <c r="AC35" s="273"/>
      <c r="AD35" s="11" t="s">
        <v>354</v>
      </c>
      <c r="AG35" s="252"/>
      <c r="AH35" s="252"/>
      <c r="AI35" s="252"/>
      <c r="AJ35" s="252"/>
      <c r="AK35" s="252"/>
      <c r="AL35" s="252"/>
      <c r="AM35" s="252"/>
      <c r="AN35" s="252"/>
      <c r="AO35" s="252"/>
      <c r="AP35" s="252"/>
      <c r="AQ35" s="252"/>
      <c r="AR35" s="252"/>
      <c r="AS35" s="252"/>
      <c r="AT35" s="252"/>
      <c r="AU35" s="252"/>
      <c r="AV35" s="253">
        <f>SUM(AG35:AU35)</f>
        <v>0</v>
      </c>
      <c r="AW35" s="11" t="s">
        <v>411</v>
      </c>
      <c r="AX35" s="48"/>
      <c r="AY35" s="48"/>
      <c r="AZ35" s="252"/>
      <c r="BA35" s="252"/>
      <c r="BB35" s="252"/>
      <c r="BC35" s="252"/>
      <c r="BD35" s="252"/>
      <c r="BE35" s="252"/>
      <c r="BF35" s="252"/>
      <c r="BG35" s="252"/>
      <c r="BH35" s="252"/>
      <c r="BI35" s="252"/>
      <c r="BJ35" s="252"/>
      <c r="BK35" s="252"/>
      <c r="BL35" s="252"/>
      <c r="BM35" s="252"/>
      <c r="BN35" s="252"/>
      <c r="BO35" s="253">
        <f>SUM(AZ35:BN35)</f>
        <v>0</v>
      </c>
      <c r="BP35" s="11" t="s">
        <v>353</v>
      </c>
      <c r="BQ35" s="48"/>
      <c r="BR35" s="48"/>
      <c r="BS35" s="252"/>
      <c r="BT35" s="252"/>
      <c r="BU35" s="252"/>
      <c r="BV35" s="252"/>
      <c r="BW35" s="252"/>
      <c r="BX35" s="252"/>
      <c r="BY35" s="252"/>
      <c r="BZ35" s="252"/>
      <c r="CA35" s="252"/>
      <c r="CB35" s="252"/>
      <c r="CC35" s="252"/>
      <c r="CD35" s="252"/>
      <c r="CE35" s="252"/>
      <c r="CF35" s="252"/>
      <c r="CG35" s="252"/>
      <c r="CH35" s="253">
        <f t="shared" si="8"/>
        <v>0</v>
      </c>
      <c r="CI35" s="11" t="s">
        <v>587</v>
      </c>
      <c r="CJ35" s="48"/>
      <c r="CK35" s="48"/>
      <c r="CL35" s="252"/>
      <c r="CM35" s="252"/>
      <c r="CN35" s="252"/>
      <c r="CO35" s="252"/>
      <c r="CP35" s="252"/>
      <c r="CQ35" s="252"/>
      <c r="CR35" s="252"/>
      <c r="CS35" s="252"/>
      <c r="CT35" s="252"/>
      <c r="CU35" s="252"/>
      <c r="CV35" s="252"/>
      <c r="CW35" s="252"/>
      <c r="CX35" s="252"/>
      <c r="CY35" s="252"/>
      <c r="CZ35" s="252"/>
      <c r="DA35" s="253">
        <f>SUM(CL35:CZ35)</f>
        <v>0</v>
      </c>
      <c r="DB35" s="11" t="s">
        <v>615</v>
      </c>
      <c r="DC35" s="48"/>
      <c r="DD35" s="48"/>
      <c r="DE35" s="252"/>
      <c r="DF35" s="252"/>
      <c r="DG35" s="252"/>
      <c r="DH35" s="252"/>
      <c r="DI35" s="252"/>
      <c r="DJ35" s="252"/>
      <c r="DK35" s="252"/>
      <c r="DL35" s="252"/>
      <c r="DM35" s="252"/>
      <c r="DN35" s="252"/>
      <c r="DO35" s="252"/>
      <c r="DP35" s="252"/>
      <c r="DQ35" s="252"/>
      <c r="DR35" s="252"/>
      <c r="DS35" s="252"/>
      <c r="DT35" s="253">
        <f>SUM(DE35:DS35)</f>
        <v>0</v>
      </c>
      <c r="DV35" s="157"/>
      <c r="EO35" s="639"/>
    </row>
    <row r="36" spans="2:145" x14ac:dyDescent="0.2">
      <c r="B36" s="59" t="s">
        <v>321</v>
      </c>
      <c r="C36" s="47"/>
      <c r="D36" s="54"/>
      <c r="E36" s="600"/>
      <c r="F36" s="322">
        <f>+IF(E12=0, ,E36/E12)</f>
        <v>0</v>
      </c>
      <c r="G36" s="198">
        <f>+'Fee Summary'!$P$21</f>
        <v>0</v>
      </c>
      <c r="H36" s="62">
        <f t="shared" si="9"/>
        <v>0</v>
      </c>
      <c r="K36" s="11" t="s">
        <v>411</v>
      </c>
      <c r="L36" s="48"/>
      <c r="M36" s="48"/>
      <c r="N36" s="252"/>
      <c r="O36" s="252"/>
      <c r="P36" s="252"/>
      <c r="Q36" s="252"/>
      <c r="R36" s="252"/>
      <c r="S36" s="252"/>
      <c r="T36" s="252"/>
      <c r="U36" s="252"/>
      <c r="V36" s="252"/>
      <c r="W36" s="252"/>
      <c r="X36" s="252"/>
      <c r="Y36" s="252"/>
      <c r="Z36" s="252"/>
      <c r="AA36" s="252"/>
      <c r="AB36" s="252"/>
      <c r="AC36" s="253">
        <f>SUM(N36:AB36)</f>
        <v>0</v>
      </c>
      <c r="AD36" s="85"/>
      <c r="AG36" s="274"/>
      <c r="AH36" s="274"/>
      <c r="AI36" s="274"/>
      <c r="AJ36" s="274"/>
      <c r="AK36" s="274"/>
      <c r="AL36" s="274"/>
      <c r="AM36" s="274"/>
      <c r="AN36" s="274"/>
      <c r="AO36" s="274"/>
      <c r="AP36" s="274"/>
      <c r="AQ36" s="274"/>
      <c r="AR36" s="274"/>
      <c r="AS36" s="274"/>
      <c r="AT36" s="274"/>
      <c r="AU36" s="274"/>
      <c r="AV36" s="273"/>
      <c r="AW36" s="11" t="s">
        <v>412</v>
      </c>
      <c r="AX36" s="48"/>
      <c r="AY36" s="48"/>
      <c r="AZ36" s="252"/>
      <c r="BA36" s="252"/>
      <c r="BB36" s="252"/>
      <c r="BC36" s="252"/>
      <c r="BD36" s="252"/>
      <c r="BE36" s="252"/>
      <c r="BF36" s="252"/>
      <c r="BG36" s="252"/>
      <c r="BH36" s="252"/>
      <c r="BI36" s="252"/>
      <c r="BJ36" s="252"/>
      <c r="BK36" s="252"/>
      <c r="BL36" s="252"/>
      <c r="BM36" s="252"/>
      <c r="BN36" s="252"/>
      <c r="BO36" s="253">
        <f>SUM(AZ36:BN36)</f>
        <v>0</v>
      </c>
      <c r="BP36" s="11" t="s">
        <v>426</v>
      </c>
      <c r="BQ36" s="48"/>
      <c r="BR36" s="48"/>
      <c r="BS36" s="252"/>
      <c r="BT36" s="252"/>
      <c r="BU36" s="252"/>
      <c r="BV36" s="252"/>
      <c r="BW36" s="252"/>
      <c r="BX36" s="252"/>
      <c r="BY36" s="252"/>
      <c r="BZ36" s="252"/>
      <c r="CA36" s="252"/>
      <c r="CB36" s="252"/>
      <c r="CC36" s="252"/>
      <c r="CD36" s="252"/>
      <c r="CE36" s="252"/>
      <c r="CF36" s="252"/>
      <c r="CG36" s="252"/>
      <c r="CH36" s="253">
        <f t="shared" si="8"/>
        <v>0</v>
      </c>
      <c r="CI36" s="85"/>
      <c r="CJ36" s="48"/>
      <c r="CK36" s="48"/>
      <c r="CL36" s="274"/>
      <c r="CM36" s="274"/>
      <c r="CN36" s="274"/>
      <c r="CO36" s="274"/>
      <c r="CP36" s="274"/>
      <c r="CQ36" s="274"/>
      <c r="CR36" s="274"/>
      <c r="CS36" s="274"/>
      <c r="CT36" s="274"/>
      <c r="CU36" s="274"/>
      <c r="CV36" s="274"/>
      <c r="CW36" s="274"/>
      <c r="CX36" s="274"/>
      <c r="CY36" s="274"/>
      <c r="CZ36" s="274"/>
      <c r="DA36" s="273"/>
      <c r="DB36" s="11" t="s">
        <v>616</v>
      </c>
      <c r="DC36" s="48"/>
      <c r="DD36" s="48"/>
      <c r="DE36" s="252"/>
      <c r="DF36" s="252"/>
      <c r="DG36" s="252"/>
      <c r="DH36" s="252"/>
      <c r="DI36" s="252"/>
      <c r="DJ36" s="252"/>
      <c r="DK36" s="252"/>
      <c r="DL36" s="252"/>
      <c r="DM36" s="252"/>
      <c r="DN36" s="252"/>
      <c r="DO36" s="252"/>
      <c r="DP36" s="252"/>
      <c r="DQ36" s="252"/>
      <c r="DR36" s="252"/>
      <c r="DS36" s="252"/>
      <c r="DT36" s="253">
        <f>SUM(DE36:DS36)</f>
        <v>0</v>
      </c>
      <c r="DV36" s="157"/>
      <c r="EO36" s="639"/>
    </row>
    <row r="37" spans="2:145" x14ac:dyDescent="0.2">
      <c r="B37" s="59" t="s">
        <v>322</v>
      </c>
      <c r="C37" s="61"/>
      <c r="D37" s="54"/>
      <c r="E37" s="600"/>
      <c r="F37" s="322">
        <f>+IF(E13=0, ,E37/E13)</f>
        <v>0</v>
      </c>
      <c r="G37" s="198">
        <f>+'Fee Summary'!$P$22</f>
        <v>0</v>
      </c>
      <c r="H37" s="62">
        <f t="shared" si="9"/>
        <v>0</v>
      </c>
      <c r="K37" s="11" t="s">
        <v>412</v>
      </c>
      <c r="L37" s="48"/>
      <c r="M37" s="48"/>
      <c r="N37" s="252"/>
      <c r="O37" s="252"/>
      <c r="P37" s="252"/>
      <c r="Q37" s="252"/>
      <c r="R37" s="252"/>
      <c r="S37" s="252"/>
      <c r="T37" s="252"/>
      <c r="U37" s="252"/>
      <c r="V37" s="252"/>
      <c r="W37" s="252"/>
      <c r="X37" s="252"/>
      <c r="Y37" s="252"/>
      <c r="Z37" s="252"/>
      <c r="AA37" s="252"/>
      <c r="AB37" s="252"/>
      <c r="AC37" s="253">
        <f>SUM(N37:AB37)</f>
        <v>0</v>
      </c>
      <c r="AD37" s="15" t="s">
        <v>881</v>
      </c>
      <c r="AG37" s="274"/>
      <c r="AH37" s="274"/>
      <c r="AI37" s="274"/>
      <c r="AJ37" s="274"/>
      <c r="AK37" s="274"/>
      <c r="AL37" s="274"/>
      <c r="AM37" s="274"/>
      <c r="AN37" s="274"/>
      <c r="AO37" s="274"/>
      <c r="AP37" s="274"/>
      <c r="AQ37" s="274"/>
      <c r="AR37" s="274"/>
      <c r="AS37" s="274"/>
      <c r="AT37" s="274"/>
      <c r="AU37" s="274"/>
      <c r="AV37" s="273"/>
      <c r="AW37" s="11" t="s">
        <v>354</v>
      </c>
      <c r="AX37" s="48"/>
      <c r="AY37" s="48"/>
      <c r="AZ37" s="252"/>
      <c r="BA37" s="252"/>
      <c r="BB37" s="252"/>
      <c r="BC37" s="252"/>
      <c r="BD37" s="252"/>
      <c r="BE37" s="252"/>
      <c r="BF37" s="252"/>
      <c r="BG37" s="252"/>
      <c r="BH37" s="252"/>
      <c r="BI37" s="252"/>
      <c r="BJ37" s="252"/>
      <c r="BK37" s="252"/>
      <c r="BL37" s="252"/>
      <c r="BM37" s="252"/>
      <c r="BN37" s="252"/>
      <c r="BO37" s="253">
        <f>SUM(AZ37:BN37)</f>
        <v>0</v>
      </c>
      <c r="BP37" s="11" t="s">
        <v>427</v>
      </c>
      <c r="BQ37" s="48"/>
      <c r="BR37" s="48"/>
      <c r="BS37" s="252"/>
      <c r="BT37" s="252"/>
      <c r="BU37" s="252"/>
      <c r="BV37" s="252"/>
      <c r="BW37" s="252"/>
      <c r="BX37" s="252"/>
      <c r="BY37" s="252"/>
      <c r="BZ37" s="252"/>
      <c r="CA37" s="252"/>
      <c r="CB37" s="252"/>
      <c r="CC37" s="252"/>
      <c r="CD37" s="252"/>
      <c r="CE37" s="252"/>
      <c r="CF37" s="252"/>
      <c r="CG37" s="252"/>
      <c r="CH37" s="253">
        <f t="shared" si="8"/>
        <v>0</v>
      </c>
      <c r="CI37" s="15" t="s">
        <v>897</v>
      </c>
      <c r="CJ37" s="48"/>
      <c r="CK37" s="48"/>
      <c r="CL37" s="274"/>
      <c r="CM37" s="274"/>
      <c r="CN37" s="274"/>
      <c r="CO37" s="274"/>
      <c r="CP37" s="274"/>
      <c r="CQ37" s="274"/>
      <c r="CR37" s="274"/>
      <c r="CS37" s="274"/>
      <c r="CT37" s="274"/>
      <c r="CU37" s="274"/>
      <c r="CV37" s="274"/>
      <c r="CW37" s="274"/>
      <c r="CX37" s="274"/>
      <c r="CY37" s="274"/>
      <c r="CZ37" s="274"/>
      <c r="DA37" s="273"/>
      <c r="DB37" s="11" t="s">
        <v>617</v>
      </c>
      <c r="DC37" s="48"/>
      <c r="DD37" s="48"/>
      <c r="DE37" s="252"/>
      <c r="DF37" s="252"/>
      <c r="DG37" s="252"/>
      <c r="DH37" s="252"/>
      <c r="DI37" s="252"/>
      <c r="DJ37" s="252"/>
      <c r="DK37" s="252"/>
      <c r="DL37" s="252"/>
      <c r="DM37" s="252"/>
      <c r="DN37" s="252"/>
      <c r="DO37" s="252"/>
      <c r="DP37" s="252"/>
      <c r="DQ37" s="252"/>
      <c r="DR37" s="252"/>
      <c r="DS37" s="252"/>
      <c r="DT37" s="253">
        <f>SUM(DE37:DS37)</f>
        <v>0</v>
      </c>
      <c r="DV37" s="157"/>
      <c r="EO37" s="639"/>
    </row>
    <row r="38" spans="2:145" ht="15.75" thickBot="1" x14ac:dyDescent="0.25">
      <c r="B38" s="59" t="s">
        <v>318</v>
      </c>
      <c r="C38" s="58"/>
      <c r="D38" s="65"/>
      <c r="E38" s="600"/>
      <c r="F38" s="322">
        <f>+IF(E15=0, ,E38/E15)</f>
        <v>0</v>
      </c>
      <c r="G38" s="198">
        <f>+'Fee Summary'!$P$23</f>
        <v>0</v>
      </c>
      <c r="H38" s="62">
        <f t="shared" si="9"/>
        <v>0</v>
      </c>
      <c r="K38" s="11" t="s">
        <v>354</v>
      </c>
      <c r="M38" s="92"/>
      <c r="N38" s="252"/>
      <c r="O38" s="252"/>
      <c r="P38" s="252"/>
      <c r="Q38" s="252"/>
      <c r="R38" s="252"/>
      <c r="S38" s="252"/>
      <c r="T38" s="252"/>
      <c r="U38" s="252"/>
      <c r="V38" s="252"/>
      <c r="W38" s="252"/>
      <c r="X38" s="252"/>
      <c r="Y38" s="252"/>
      <c r="Z38" s="252"/>
      <c r="AA38" s="252"/>
      <c r="AB38" s="252"/>
      <c r="AC38" s="253">
        <f>SUM(N38:AB38)</f>
        <v>0</v>
      </c>
      <c r="AD38" s="11" t="s">
        <v>330</v>
      </c>
      <c r="AE38" s="638"/>
      <c r="AF38" s="92"/>
      <c r="AG38" s="252"/>
      <c r="AH38" s="252"/>
      <c r="AI38" s="252"/>
      <c r="AJ38" s="252"/>
      <c r="AK38" s="252"/>
      <c r="AL38" s="252"/>
      <c r="AM38" s="252"/>
      <c r="AN38" s="252"/>
      <c r="AO38" s="252"/>
      <c r="AP38" s="252"/>
      <c r="AQ38" s="252"/>
      <c r="AR38" s="252"/>
      <c r="AS38" s="252"/>
      <c r="AT38" s="252"/>
      <c r="AU38" s="252"/>
      <c r="AV38" s="253">
        <f>SUM(AG38:AU38)</f>
        <v>0</v>
      </c>
      <c r="AW38" s="85"/>
      <c r="AX38" s="48"/>
      <c r="AY38" s="48"/>
      <c r="AZ38" s="274"/>
      <c r="BA38" s="274"/>
      <c r="BB38" s="274"/>
      <c r="BC38" s="274"/>
      <c r="BD38" s="274"/>
      <c r="BE38" s="274"/>
      <c r="BF38" s="274"/>
      <c r="BG38" s="274"/>
      <c r="BH38" s="274"/>
      <c r="BI38" s="274"/>
      <c r="BJ38" s="274"/>
      <c r="BK38" s="274"/>
      <c r="BL38" s="274"/>
      <c r="BM38" s="274"/>
      <c r="BN38" s="274"/>
      <c r="BO38" s="273"/>
      <c r="BP38" s="11" t="s">
        <v>428</v>
      </c>
      <c r="BQ38" s="48"/>
      <c r="BR38" s="48"/>
      <c r="BS38" s="252"/>
      <c r="BT38" s="252"/>
      <c r="BU38" s="252"/>
      <c r="BV38" s="252"/>
      <c r="BW38" s="252"/>
      <c r="BX38" s="252"/>
      <c r="BY38" s="252"/>
      <c r="BZ38" s="252"/>
      <c r="CA38" s="252"/>
      <c r="CB38" s="252"/>
      <c r="CC38" s="252"/>
      <c r="CD38" s="252"/>
      <c r="CE38" s="252"/>
      <c r="CF38" s="252"/>
      <c r="CG38" s="252"/>
      <c r="CH38" s="253">
        <f t="shared" si="8"/>
        <v>0</v>
      </c>
      <c r="CI38" s="11" t="s">
        <v>440</v>
      </c>
      <c r="CJ38" s="48"/>
      <c r="CK38" s="48"/>
      <c r="CL38" s="252"/>
      <c r="CM38" s="252"/>
      <c r="CN38" s="252"/>
      <c r="CO38" s="252"/>
      <c r="CP38" s="252"/>
      <c r="CQ38" s="252"/>
      <c r="CR38" s="252"/>
      <c r="CS38" s="252"/>
      <c r="CT38" s="252"/>
      <c r="CU38" s="252"/>
      <c r="CV38" s="252"/>
      <c r="CW38" s="252"/>
      <c r="CX38" s="252"/>
      <c r="CY38" s="252"/>
      <c r="CZ38" s="252"/>
      <c r="DA38" s="253">
        <f>SUM(CL38:CZ38)</f>
        <v>0</v>
      </c>
      <c r="DB38" s="85"/>
      <c r="DE38" s="277"/>
      <c r="DF38" s="277"/>
      <c r="DG38" s="277"/>
      <c r="DH38" s="277"/>
      <c r="DI38" s="277"/>
      <c r="DJ38" s="277"/>
      <c r="DK38" s="277"/>
      <c r="DL38" s="277"/>
      <c r="DM38" s="277"/>
      <c r="DN38" s="277"/>
      <c r="DO38" s="277"/>
      <c r="DP38" s="277"/>
      <c r="DQ38" s="277"/>
      <c r="DR38" s="277"/>
      <c r="DS38" s="277"/>
      <c r="DT38" s="254" t="s">
        <v>245</v>
      </c>
      <c r="DV38" s="639"/>
      <c r="EO38" s="639"/>
    </row>
    <row r="39" spans="2:145" ht="16.5" thickTop="1" thickBot="1" x14ac:dyDescent="0.25">
      <c r="B39" s="59" t="s">
        <v>319</v>
      </c>
      <c r="C39" s="58"/>
      <c r="D39" s="58"/>
      <c r="E39" s="600"/>
      <c r="F39" s="322">
        <f>+IF(E16=0, ,E39/E16)</f>
        <v>0</v>
      </c>
      <c r="G39" s="198">
        <f>+'Fee Summary'!$P$24</f>
        <v>0</v>
      </c>
      <c r="H39" s="62">
        <f t="shared" si="9"/>
        <v>0</v>
      </c>
      <c r="N39" s="277"/>
      <c r="O39" s="277"/>
      <c r="P39" s="277"/>
      <c r="Q39" s="277"/>
      <c r="R39" s="277"/>
      <c r="S39" s="277"/>
      <c r="T39" s="277"/>
      <c r="U39" s="277"/>
      <c r="V39" s="277"/>
      <c r="W39" s="277"/>
      <c r="X39" s="277"/>
      <c r="Y39" s="277"/>
      <c r="Z39" s="277"/>
      <c r="AA39" s="277"/>
      <c r="AB39" s="277"/>
      <c r="AC39" s="254" t="s">
        <v>245</v>
      </c>
      <c r="AD39" s="11" t="s">
        <v>421</v>
      </c>
      <c r="AE39" s="47"/>
      <c r="AF39" s="54"/>
      <c r="AG39" s="252"/>
      <c r="AH39" s="252"/>
      <c r="AI39" s="252"/>
      <c r="AJ39" s="252"/>
      <c r="AK39" s="252"/>
      <c r="AL39" s="252"/>
      <c r="AM39" s="252"/>
      <c r="AN39" s="252"/>
      <c r="AO39" s="252"/>
      <c r="AP39" s="252"/>
      <c r="AQ39" s="252"/>
      <c r="AR39" s="252"/>
      <c r="AS39" s="252"/>
      <c r="AT39" s="252"/>
      <c r="AU39" s="252"/>
      <c r="AV39" s="253">
        <f>SUM(AG39:AU39)</f>
        <v>0</v>
      </c>
      <c r="AW39" s="15" t="s">
        <v>887</v>
      </c>
      <c r="AX39" s="48"/>
      <c r="AY39" s="48"/>
      <c r="AZ39" s="274"/>
      <c r="BA39" s="274"/>
      <c r="BB39" s="274"/>
      <c r="BC39" s="274"/>
      <c r="BD39" s="274"/>
      <c r="BE39" s="274"/>
      <c r="BF39" s="274"/>
      <c r="BG39" s="274"/>
      <c r="BH39" s="274"/>
      <c r="BI39" s="274"/>
      <c r="BJ39" s="274"/>
      <c r="BK39" s="274"/>
      <c r="BL39" s="274"/>
      <c r="BM39" s="274"/>
      <c r="BN39" s="274"/>
      <c r="BO39" s="273"/>
      <c r="BP39" s="55" t="s">
        <v>355</v>
      </c>
      <c r="BQ39" s="48"/>
      <c r="BR39" s="48"/>
      <c r="BS39" s="252"/>
      <c r="BT39" s="252"/>
      <c r="BU39" s="252"/>
      <c r="BV39" s="252"/>
      <c r="BW39" s="252"/>
      <c r="BX39" s="252"/>
      <c r="BY39" s="252"/>
      <c r="BZ39" s="252"/>
      <c r="CA39" s="252"/>
      <c r="CB39" s="252"/>
      <c r="CC39" s="252"/>
      <c r="CD39" s="252"/>
      <c r="CE39" s="252"/>
      <c r="CF39" s="252"/>
      <c r="CG39" s="252"/>
      <c r="CH39" s="253">
        <f t="shared" si="8"/>
        <v>0</v>
      </c>
      <c r="CI39" s="11" t="s">
        <v>615</v>
      </c>
      <c r="CJ39" s="48"/>
      <c r="CK39" s="48"/>
      <c r="CL39" s="252"/>
      <c r="CM39" s="252"/>
      <c r="CN39" s="252"/>
      <c r="CO39" s="252"/>
      <c r="CP39" s="252"/>
      <c r="CQ39" s="252"/>
      <c r="CR39" s="252"/>
      <c r="CS39" s="252"/>
      <c r="CT39" s="252"/>
      <c r="CU39" s="252"/>
      <c r="CV39" s="252"/>
      <c r="CW39" s="252"/>
      <c r="CX39" s="252"/>
      <c r="CY39" s="252"/>
      <c r="CZ39" s="252"/>
      <c r="DA39" s="253">
        <f>SUM(CL39:CZ39)</f>
        <v>0</v>
      </c>
      <c r="DD39" s="92" t="s">
        <v>57</v>
      </c>
      <c r="DE39" s="469">
        <f t="shared" ref="DE39:DS39" si="10">CEILING((SUM(DE9:DE37)),0.25)</f>
        <v>0</v>
      </c>
      <c r="DF39" s="469">
        <f t="shared" si="10"/>
        <v>0</v>
      </c>
      <c r="DG39" s="469">
        <f t="shared" si="10"/>
        <v>0</v>
      </c>
      <c r="DH39" s="469">
        <f t="shared" si="10"/>
        <v>0</v>
      </c>
      <c r="DI39" s="469">
        <f t="shared" si="10"/>
        <v>0</v>
      </c>
      <c r="DJ39" s="469">
        <f t="shared" si="10"/>
        <v>0</v>
      </c>
      <c r="DK39" s="469">
        <f t="shared" si="10"/>
        <v>0</v>
      </c>
      <c r="DL39" s="469">
        <f t="shared" si="10"/>
        <v>0</v>
      </c>
      <c r="DM39" s="469">
        <f t="shared" si="10"/>
        <v>0</v>
      </c>
      <c r="DN39" s="469">
        <f t="shared" si="10"/>
        <v>0</v>
      </c>
      <c r="DO39" s="469">
        <f t="shared" si="10"/>
        <v>0</v>
      </c>
      <c r="DP39" s="469">
        <f t="shared" si="10"/>
        <v>0</v>
      </c>
      <c r="DQ39" s="469">
        <f t="shared" si="10"/>
        <v>0</v>
      </c>
      <c r="DR39" s="469">
        <f t="shared" si="10"/>
        <v>0</v>
      </c>
      <c r="DS39" s="469">
        <f t="shared" si="10"/>
        <v>0</v>
      </c>
      <c r="DT39" s="469">
        <f>SUM(DE39:DS39)</f>
        <v>0</v>
      </c>
      <c r="DV39" s="639"/>
      <c r="EO39" s="639"/>
    </row>
    <row r="40" spans="2:145" ht="15.75" thickTop="1" x14ac:dyDescent="0.2">
      <c r="B40" s="59" t="s">
        <v>482</v>
      </c>
      <c r="C40" s="61"/>
      <c r="D40" s="54"/>
      <c r="E40" s="600"/>
      <c r="F40" s="322">
        <f>+IF(E18=0, ,E40/E18)</f>
        <v>0</v>
      </c>
      <c r="G40" s="198">
        <f>+'Fee Summary'!$P$25</f>
        <v>0</v>
      </c>
      <c r="H40" s="62">
        <f t="shared" si="9"/>
        <v>0</v>
      </c>
      <c r="M40" s="92" t="s">
        <v>57</v>
      </c>
      <c r="N40" s="469">
        <f t="shared" ref="N40:AB40" si="11">CEILING((SUM(N9:N38)),0.25)</f>
        <v>0</v>
      </c>
      <c r="O40" s="469">
        <f t="shared" si="11"/>
        <v>0</v>
      </c>
      <c r="P40" s="469">
        <f t="shared" si="11"/>
        <v>0</v>
      </c>
      <c r="Q40" s="469">
        <f t="shared" si="11"/>
        <v>0</v>
      </c>
      <c r="R40" s="469">
        <f t="shared" si="11"/>
        <v>0</v>
      </c>
      <c r="S40" s="469">
        <f t="shared" si="11"/>
        <v>0</v>
      </c>
      <c r="T40" s="469">
        <f t="shared" si="11"/>
        <v>0</v>
      </c>
      <c r="U40" s="469">
        <f t="shared" si="11"/>
        <v>0</v>
      </c>
      <c r="V40" s="469">
        <f t="shared" si="11"/>
        <v>0</v>
      </c>
      <c r="W40" s="469">
        <f t="shared" si="11"/>
        <v>0</v>
      </c>
      <c r="X40" s="469">
        <f t="shared" si="11"/>
        <v>0</v>
      </c>
      <c r="Y40" s="469">
        <f t="shared" si="11"/>
        <v>0</v>
      </c>
      <c r="Z40" s="469">
        <f t="shared" si="11"/>
        <v>0</v>
      </c>
      <c r="AA40" s="469">
        <f t="shared" si="11"/>
        <v>0</v>
      </c>
      <c r="AB40" s="469">
        <f t="shared" si="11"/>
        <v>0</v>
      </c>
      <c r="AC40" s="469">
        <f>SUM(N40:AB40)</f>
        <v>0</v>
      </c>
      <c r="AD40" s="11" t="s">
        <v>416</v>
      </c>
      <c r="AE40" s="47"/>
      <c r="AF40" s="54"/>
      <c r="AG40" s="252"/>
      <c r="AH40" s="252"/>
      <c r="AI40" s="252"/>
      <c r="AJ40" s="252"/>
      <c r="AK40" s="252"/>
      <c r="AL40" s="252"/>
      <c r="AM40" s="252"/>
      <c r="AN40" s="252"/>
      <c r="AO40" s="252"/>
      <c r="AP40" s="252"/>
      <c r="AQ40" s="252"/>
      <c r="AR40" s="252"/>
      <c r="AS40" s="252"/>
      <c r="AT40" s="252"/>
      <c r="AU40" s="252"/>
      <c r="AV40" s="253">
        <f>SUM(AG40:AU40)</f>
        <v>0</v>
      </c>
      <c r="AW40" s="11" t="s">
        <v>411</v>
      </c>
      <c r="AX40" s="48"/>
      <c r="AY40" s="48"/>
      <c r="AZ40" s="252"/>
      <c r="BA40" s="252"/>
      <c r="BB40" s="252"/>
      <c r="BC40" s="252"/>
      <c r="BD40" s="252"/>
      <c r="BE40" s="252"/>
      <c r="BF40" s="252"/>
      <c r="BG40" s="252"/>
      <c r="BH40" s="252"/>
      <c r="BI40" s="252"/>
      <c r="BJ40" s="252"/>
      <c r="BK40" s="252"/>
      <c r="BL40" s="252"/>
      <c r="BM40" s="252"/>
      <c r="BN40" s="252"/>
      <c r="BO40" s="253">
        <f>SUM(AZ40:BN40)</f>
        <v>0</v>
      </c>
      <c r="BP40" s="55" t="s">
        <v>367</v>
      </c>
      <c r="BQ40" s="48"/>
      <c r="BR40" s="48"/>
      <c r="BS40" s="252"/>
      <c r="BT40" s="252"/>
      <c r="BU40" s="252"/>
      <c r="BV40" s="252"/>
      <c r="BW40" s="252"/>
      <c r="BX40" s="252"/>
      <c r="BY40" s="252"/>
      <c r="BZ40" s="252"/>
      <c r="CA40" s="252"/>
      <c r="CB40" s="252"/>
      <c r="CC40" s="252"/>
      <c r="CD40" s="252"/>
      <c r="CE40" s="252"/>
      <c r="CF40" s="252"/>
      <c r="CG40" s="252"/>
      <c r="CH40" s="253">
        <f t="shared" si="8"/>
        <v>0</v>
      </c>
      <c r="CI40" s="11" t="s">
        <v>616</v>
      </c>
      <c r="CJ40" s="48"/>
      <c r="CK40" s="48"/>
      <c r="CL40" s="252"/>
      <c r="CM40" s="252"/>
      <c r="CN40" s="252"/>
      <c r="CO40" s="252"/>
      <c r="CP40" s="252"/>
      <c r="CQ40" s="252"/>
      <c r="CR40" s="252"/>
      <c r="CS40" s="252"/>
      <c r="CT40" s="252"/>
      <c r="CU40" s="252"/>
      <c r="CV40" s="252"/>
      <c r="CW40" s="252"/>
      <c r="CX40" s="252"/>
      <c r="CY40" s="252"/>
      <c r="CZ40" s="252"/>
      <c r="DA40" s="253">
        <f>SUM(CL40:CZ40)</f>
        <v>0</v>
      </c>
      <c r="DC40" s="157"/>
      <c r="DV40" s="639"/>
      <c r="EO40" s="639"/>
    </row>
    <row r="41" spans="2:145" x14ac:dyDescent="0.2">
      <c r="B41" s="59" t="s">
        <v>483</v>
      </c>
      <c r="C41" s="61"/>
      <c r="D41" s="54"/>
      <c r="E41" s="600"/>
      <c r="F41" s="322">
        <f>+IF(E19=0, ,E41/E19)</f>
        <v>0</v>
      </c>
      <c r="G41" s="198">
        <f>+'Fee Summary'!$P$26</f>
        <v>0</v>
      </c>
      <c r="H41" s="62">
        <f t="shared" si="9"/>
        <v>0</v>
      </c>
      <c r="AD41" s="11" t="s">
        <v>422</v>
      </c>
      <c r="AE41" s="47"/>
      <c r="AF41" s="54"/>
      <c r="AG41" s="252"/>
      <c r="AH41" s="252"/>
      <c r="AI41" s="252"/>
      <c r="AJ41" s="252"/>
      <c r="AK41" s="252"/>
      <c r="AL41" s="252"/>
      <c r="AM41" s="252"/>
      <c r="AN41" s="252"/>
      <c r="AO41" s="252"/>
      <c r="AP41" s="252"/>
      <c r="AQ41" s="252"/>
      <c r="AR41" s="252"/>
      <c r="AS41" s="252"/>
      <c r="AT41" s="252"/>
      <c r="AU41" s="252"/>
      <c r="AV41" s="253">
        <f>SUM(AG41:AU41)</f>
        <v>0</v>
      </c>
      <c r="AW41" s="11" t="s">
        <v>412</v>
      </c>
      <c r="AX41" s="48"/>
      <c r="AY41" s="48"/>
      <c r="AZ41" s="252"/>
      <c r="BA41" s="252"/>
      <c r="BB41" s="252"/>
      <c r="BC41" s="252"/>
      <c r="BD41" s="252"/>
      <c r="BE41" s="252"/>
      <c r="BF41" s="252"/>
      <c r="BG41" s="252"/>
      <c r="BH41" s="252"/>
      <c r="BI41" s="252"/>
      <c r="BJ41" s="252"/>
      <c r="BK41" s="252"/>
      <c r="BL41" s="252"/>
      <c r="BM41" s="252"/>
      <c r="BN41" s="252"/>
      <c r="BO41" s="253">
        <f>SUM(AZ41:BN41)</f>
        <v>0</v>
      </c>
      <c r="BP41" s="55" t="s">
        <v>368</v>
      </c>
      <c r="BQ41" s="48"/>
      <c r="BR41" s="48"/>
      <c r="BS41" s="252"/>
      <c r="BT41" s="252"/>
      <c r="BU41" s="252"/>
      <c r="BV41" s="252"/>
      <c r="BW41" s="252"/>
      <c r="BX41" s="252"/>
      <c r="BY41" s="252"/>
      <c r="BZ41" s="252"/>
      <c r="CA41" s="252"/>
      <c r="CB41" s="252"/>
      <c r="CC41" s="252"/>
      <c r="CD41" s="252"/>
      <c r="CE41" s="252"/>
      <c r="CF41" s="252"/>
      <c r="CG41" s="252"/>
      <c r="CH41" s="253">
        <f t="shared" si="8"/>
        <v>0</v>
      </c>
      <c r="CI41" s="11" t="s">
        <v>617</v>
      </c>
      <c r="CJ41" s="48"/>
      <c r="CK41" s="48"/>
      <c r="CL41" s="252"/>
      <c r="CM41" s="252"/>
      <c r="CN41" s="252"/>
      <c r="CO41" s="252"/>
      <c r="CP41" s="252"/>
      <c r="CQ41" s="252"/>
      <c r="CR41" s="252"/>
      <c r="CS41" s="252"/>
      <c r="CT41" s="252"/>
      <c r="CU41" s="252"/>
      <c r="CV41" s="252"/>
      <c r="CW41" s="252"/>
      <c r="CX41" s="252"/>
      <c r="CY41" s="252"/>
      <c r="CZ41" s="252"/>
      <c r="DA41" s="253">
        <f>SUM(CL41:CZ41)</f>
        <v>0</v>
      </c>
      <c r="DC41" s="157"/>
      <c r="EO41" s="639"/>
    </row>
    <row r="42" spans="2:145" ht="15.75" thickBot="1" x14ac:dyDescent="0.25">
      <c r="B42" s="59" t="s">
        <v>361</v>
      </c>
      <c r="C42" s="61"/>
      <c r="D42" s="54"/>
      <c r="E42" s="600"/>
      <c r="F42" s="322">
        <f>+IF(E20=0, ,E42/E20)</f>
        <v>0</v>
      </c>
      <c r="G42" s="198">
        <f>+'Fee Summary'!$P$27</f>
        <v>0</v>
      </c>
      <c r="H42" s="62">
        <f t="shared" si="9"/>
        <v>0</v>
      </c>
      <c r="AD42" s="85"/>
      <c r="AE42" s="47"/>
      <c r="AF42" s="54"/>
      <c r="AG42" s="274"/>
      <c r="AH42" s="274"/>
      <c r="AI42" s="274"/>
      <c r="AJ42" s="274"/>
      <c r="AK42" s="274"/>
      <c r="AL42" s="274"/>
      <c r="AM42" s="274"/>
      <c r="AN42" s="274"/>
      <c r="AO42" s="274"/>
      <c r="AP42" s="274"/>
      <c r="AQ42" s="274"/>
      <c r="AR42" s="274"/>
      <c r="AS42" s="274"/>
      <c r="AT42" s="274"/>
      <c r="AU42" s="274"/>
      <c r="AV42" s="267"/>
      <c r="AW42" s="11" t="s">
        <v>354</v>
      </c>
      <c r="AX42" s="48"/>
      <c r="AY42" s="48"/>
      <c r="AZ42" s="252"/>
      <c r="BA42" s="252"/>
      <c r="BB42" s="252"/>
      <c r="BC42" s="252"/>
      <c r="BD42" s="252"/>
      <c r="BE42" s="252"/>
      <c r="BF42" s="252"/>
      <c r="BG42" s="252"/>
      <c r="BH42" s="252"/>
      <c r="BI42" s="252"/>
      <c r="BJ42" s="252"/>
      <c r="BK42" s="252"/>
      <c r="BL42" s="252"/>
      <c r="BM42" s="252"/>
      <c r="BN42" s="252"/>
      <c r="BO42" s="253">
        <f>SUM(AZ42:BN42)</f>
        <v>0</v>
      </c>
      <c r="BP42" s="55" t="s">
        <v>369</v>
      </c>
      <c r="BQ42" s="48"/>
      <c r="BR42" s="48"/>
      <c r="BS42" s="252"/>
      <c r="BT42" s="252"/>
      <c r="BU42" s="252"/>
      <c r="BV42" s="252"/>
      <c r="BW42" s="252"/>
      <c r="BX42" s="252"/>
      <c r="BY42" s="252"/>
      <c r="BZ42" s="252"/>
      <c r="CA42" s="252"/>
      <c r="CB42" s="252"/>
      <c r="CC42" s="252"/>
      <c r="CD42" s="252"/>
      <c r="CE42" s="252"/>
      <c r="CF42" s="252"/>
      <c r="CG42" s="252"/>
      <c r="CH42" s="253">
        <f t="shared" si="8"/>
        <v>0</v>
      </c>
      <c r="CI42" s="85"/>
      <c r="CL42" s="277"/>
      <c r="CM42" s="277"/>
      <c r="CN42" s="277"/>
      <c r="CO42" s="277"/>
      <c r="CP42" s="277"/>
      <c r="CQ42" s="277"/>
      <c r="CR42" s="277"/>
      <c r="CS42" s="277"/>
      <c r="CT42" s="277"/>
      <c r="CU42" s="277"/>
      <c r="CV42" s="277"/>
      <c r="CW42" s="277"/>
      <c r="CX42" s="277"/>
      <c r="CY42" s="277"/>
      <c r="CZ42" s="277"/>
      <c r="DA42" s="254" t="s">
        <v>245</v>
      </c>
      <c r="DC42" s="157"/>
      <c r="EO42" s="639"/>
    </row>
    <row r="43" spans="2:145" ht="16.5" thickTop="1" thickBot="1" x14ac:dyDescent="0.25">
      <c r="B43" s="59" t="s">
        <v>134</v>
      </c>
      <c r="C43" s="61"/>
      <c r="D43" s="54"/>
      <c r="E43" s="600"/>
      <c r="F43" s="322">
        <f>+IF(E22=0, ,E43/E22)</f>
        <v>0</v>
      </c>
      <c r="G43" s="198">
        <f>+'Fee Summary'!$P$13</f>
        <v>0</v>
      </c>
      <c r="H43" s="62">
        <f t="shared" si="9"/>
        <v>0</v>
      </c>
      <c r="AE43" s="634"/>
      <c r="AF43" s="92" t="s">
        <v>57</v>
      </c>
      <c r="AG43" s="469">
        <f t="shared" ref="AG43:AU43" si="12">CEILING((SUM(AG9:AG42)),0.25)</f>
        <v>0</v>
      </c>
      <c r="AH43" s="469">
        <f t="shared" si="12"/>
        <v>0</v>
      </c>
      <c r="AI43" s="469">
        <f t="shared" si="12"/>
        <v>0</v>
      </c>
      <c r="AJ43" s="469">
        <f t="shared" si="12"/>
        <v>0</v>
      </c>
      <c r="AK43" s="469">
        <f t="shared" si="12"/>
        <v>0</v>
      </c>
      <c r="AL43" s="469">
        <f t="shared" si="12"/>
        <v>0</v>
      </c>
      <c r="AM43" s="469">
        <f t="shared" si="12"/>
        <v>0</v>
      </c>
      <c r="AN43" s="469">
        <f t="shared" si="12"/>
        <v>0</v>
      </c>
      <c r="AO43" s="469">
        <f t="shared" si="12"/>
        <v>0</v>
      </c>
      <c r="AP43" s="469">
        <f t="shared" si="12"/>
        <v>0</v>
      </c>
      <c r="AQ43" s="469">
        <f t="shared" si="12"/>
        <v>0</v>
      </c>
      <c r="AR43" s="469">
        <f t="shared" si="12"/>
        <v>0</v>
      </c>
      <c r="AS43" s="469">
        <f t="shared" si="12"/>
        <v>0</v>
      </c>
      <c r="AT43" s="469">
        <f t="shared" si="12"/>
        <v>0</v>
      </c>
      <c r="AU43" s="469">
        <f t="shared" si="12"/>
        <v>0</v>
      </c>
      <c r="AV43" s="469">
        <f>SUM(AG43:AU43)</f>
        <v>0</v>
      </c>
      <c r="AW43" s="85"/>
      <c r="AY43" s="92"/>
      <c r="AZ43" s="277"/>
      <c r="BA43" s="277"/>
      <c r="BB43" s="277"/>
      <c r="BC43" s="277"/>
      <c r="BD43" s="277"/>
      <c r="BE43" s="277"/>
      <c r="BF43" s="277"/>
      <c r="BG43" s="277"/>
      <c r="BH43" s="277"/>
      <c r="BI43" s="277"/>
      <c r="BJ43" s="277"/>
      <c r="BK43" s="277"/>
      <c r="BL43" s="277"/>
      <c r="BM43" s="277"/>
      <c r="BN43" s="277"/>
      <c r="BO43" s="254" t="s">
        <v>245</v>
      </c>
      <c r="BP43" s="55" t="s">
        <v>429</v>
      </c>
      <c r="BS43" s="252"/>
      <c r="BT43" s="252"/>
      <c r="BU43" s="252"/>
      <c r="BV43" s="252"/>
      <c r="BW43" s="252"/>
      <c r="BX43" s="252"/>
      <c r="BY43" s="252"/>
      <c r="BZ43" s="252"/>
      <c r="CA43" s="252"/>
      <c r="CB43" s="252"/>
      <c r="CC43" s="252"/>
      <c r="CD43" s="252"/>
      <c r="CE43" s="252"/>
      <c r="CF43" s="252"/>
      <c r="CG43" s="252"/>
      <c r="CH43" s="253">
        <f t="shared" ref="CH43" si="13">SUM(BS43:CG43)</f>
        <v>0</v>
      </c>
      <c r="CK43" s="92" t="s">
        <v>57</v>
      </c>
      <c r="CL43" s="469">
        <f t="shared" ref="CL43:CZ43" si="14">CEILING((SUM(CL9:CL41)),0.25)</f>
        <v>0</v>
      </c>
      <c r="CM43" s="469">
        <f t="shared" si="14"/>
        <v>0</v>
      </c>
      <c r="CN43" s="469">
        <f t="shared" si="14"/>
        <v>0</v>
      </c>
      <c r="CO43" s="469">
        <f t="shared" si="14"/>
        <v>0</v>
      </c>
      <c r="CP43" s="469">
        <f t="shared" si="14"/>
        <v>0</v>
      </c>
      <c r="CQ43" s="469">
        <f t="shared" si="14"/>
        <v>0</v>
      </c>
      <c r="CR43" s="469">
        <f t="shared" si="14"/>
        <v>0</v>
      </c>
      <c r="CS43" s="469">
        <f t="shared" si="14"/>
        <v>0</v>
      </c>
      <c r="CT43" s="469">
        <f t="shared" si="14"/>
        <v>0</v>
      </c>
      <c r="CU43" s="469">
        <f t="shared" si="14"/>
        <v>0</v>
      </c>
      <c r="CV43" s="469">
        <f t="shared" si="14"/>
        <v>0</v>
      </c>
      <c r="CW43" s="469">
        <f t="shared" si="14"/>
        <v>0</v>
      </c>
      <c r="CX43" s="469">
        <f t="shared" si="14"/>
        <v>0</v>
      </c>
      <c r="CY43" s="469">
        <f t="shared" si="14"/>
        <v>0</v>
      </c>
      <c r="CZ43" s="469">
        <f t="shared" si="14"/>
        <v>0</v>
      </c>
      <c r="DA43" s="469">
        <f>SUM(CL43:CZ43)</f>
        <v>0</v>
      </c>
      <c r="DC43" s="157"/>
      <c r="EO43" s="639"/>
    </row>
    <row r="44" spans="2:145" ht="15.75" thickTop="1" x14ac:dyDescent="0.2">
      <c r="B44" s="55"/>
      <c r="C44" s="48"/>
      <c r="D44" s="61" t="s">
        <v>46</v>
      </c>
      <c r="E44" s="601">
        <f>+SUM(E35:E43)</f>
        <v>0</v>
      </c>
      <c r="F44" s="323"/>
      <c r="G44" s="323"/>
      <c r="H44" s="167">
        <f>+SUM(H35:H43)</f>
        <v>0</v>
      </c>
      <c r="AE44" s="638"/>
      <c r="AF44" s="634"/>
      <c r="AW44" s="13"/>
      <c r="AY44" s="92" t="s">
        <v>57</v>
      </c>
      <c r="AZ44" s="469">
        <f>CEILING((SUM(AZ9:AZ42)),0.25)</f>
        <v>0</v>
      </c>
      <c r="BA44" s="469">
        <f t="shared" ref="BA44:BN44" si="15">CEILING((SUM(BA9:BA42)),0.25)</f>
        <v>0</v>
      </c>
      <c r="BB44" s="469">
        <f t="shared" si="15"/>
        <v>0</v>
      </c>
      <c r="BC44" s="469">
        <f t="shared" si="15"/>
        <v>0</v>
      </c>
      <c r="BD44" s="469">
        <f t="shared" si="15"/>
        <v>0</v>
      </c>
      <c r="BE44" s="469">
        <f t="shared" si="15"/>
        <v>0</v>
      </c>
      <c r="BF44" s="469">
        <f t="shared" si="15"/>
        <v>0</v>
      </c>
      <c r="BG44" s="469">
        <f t="shared" si="15"/>
        <v>0</v>
      </c>
      <c r="BH44" s="469">
        <f t="shared" si="15"/>
        <v>0</v>
      </c>
      <c r="BI44" s="469">
        <f t="shared" si="15"/>
        <v>0</v>
      </c>
      <c r="BJ44" s="469">
        <f t="shared" si="15"/>
        <v>0</v>
      </c>
      <c r="BK44" s="469">
        <f t="shared" si="15"/>
        <v>0</v>
      </c>
      <c r="BL44" s="469">
        <f t="shared" si="15"/>
        <v>0</v>
      </c>
      <c r="BM44" s="469">
        <f t="shared" si="15"/>
        <v>0</v>
      </c>
      <c r="BN44" s="469">
        <f t="shared" si="15"/>
        <v>0</v>
      </c>
      <c r="BO44" s="469">
        <f>SUM(AZ44:BN44)</f>
        <v>0</v>
      </c>
      <c r="BR44" s="92" t="s">
        <v>57</v>
      </c>
      <c r="BS44" s="469">
        <f t="shared" ref="BS44:CG44" si="16">CEILING((SUM(BS9:BS42)),0.25)</f>
        <v>0</v>
      </c>
      <c r="BT44" s="469">
        <f t="shared" si="16"/>
        <v>0</v>
      </c>
      <c r="BU44" s="469">
        <f t="shared" si="16"/>
        <v>0</v>
      </c>
      <c r="BV44" s="469">
        <f t="shared" si="16"/>
        <v>0</v>
      </c>
      <c r="BW44" s="469">
        <f t="shared" si="16"/>
        <v>0</v>
      </c>
      <c r="BX44" s="469">
        <f t="shared" si="16"/>
        <v>0</v>
      </c>
      <c r="BY44" s="469">
        <f t="shared" si="16"/>
        <v>0</v>
      </c>
      <c r="BZ44" s="469">
        <f t="shared" si="16"/>
        <v>0</v>
      </c>
      <c r="CA44" s="469">
        <f t="shared" si="16"/>
        <v>0</v>
      </c>
      <c r="CB44" s="469">
        <f t="shared" si="16"/>
        <v>0</v>
      </c>
      <c r="CC44" s="469">
        <f t="shared" si="16"/>
        <v>0</v>
      </c>
      <c r="CD44" s="469">
        <f t="shared" si="16"/>
        <v>0</v>
      </c>
      <c r="CE44" s="469">
        <f t="shared" si="16"/>
        <v>0</v>
      </c>
      <c r="CF44" s="469">
        <f t="shared" si="16"/>
        <v>0</v>
      </c>
      <c r="CG44" s="469">
        <f t="shared" si="16"/>
        <v>0</v>
      </c>
      <c r="CH44" s="469">
        <f>SUM(BS44:CG44)</f>
        <v>0</v>
      </c>
      <c r="DC44" s="157"/>
      <c r="EO44" s="639"/>
    </row>
    <row r="45" spans="2:145" x14ac:dyDescent="0.2">
      <c r="AE45" s="638"/>
      <c r="AF45" s="634"/>
      <c r="AW45" s="85"/>
      <c r="DC45" s="157"/>
      <c r="EO45" s="639"/>
    </row>
    <row r="46" spans="2:145" x14ac:dyDescent="0.2">
      <c r="AE46" s="634"/>
      <c r="AF46" s="634"/>
      <c r="AW46" s="85"/>
      <c r="DC46" s="157"/>
      <c r="EO46" s="639"/>
    </row>
    <row r="47" spans="2:145" x14ac:dyDescent="0.2">
      <c r="AE47" s="634"/>
      <c r="AF47" s="634"/>
      <c r="AW47" s="85"/>
      <c r="DC47" s="157"/>
      <c r="EO47" s="639"/>
    </row>
    <row r="48" spans="2:145" x14ac:dyDescent="0.2">
      <c r="AF48" s="634"/>
      <c r="AW48" s="13"/>
      <c r="DC48" s="157"/>
      <c r="EO48" s="639"/>
    </row>
    <row r="49" spans="32:145" x14ac:dyDescent="0.2">
      <c r="AF49" s="634"/>
      <c r="AW49" s="85"/>
      <c r="DC49" s="157"/>
      <c r="EO49" s="639"/>
    </row>
    <row r="50" spans="32:145" x14ac:dyDescent="0.2">
      <c r="AF50" s="634"/>
      <c r="AW50" s="85"/>
      <c r="DC50" s="157"/>
    </row>
    <row r="51" spans="32:145" x14ac:dyDescent="0.2">
      <c r="AF51" s="634"/>
      <c r="AW51" s="85"/>
      <c r="DC51" s="157"/>
    </row>
    <row r="52" spans="32:145" x14ac:dyDescent="0.2">
      <c r="AF52" s="634"/>
      <c r="DC52" s="157"/>
    </row>
    <row r="53" spans="32:145" x14ac:dyDescent="0.2">
      <c r="AF53" s="634"/>
      <c r="DC53" s="157"/>
    </row>
    <row r="54" spans="32:145" x14ac:dyDescent="0.2">
      <c r="AF54" s="634"/>
      <c r="DC54" s="157"/>
    </row>
    <row r="55" spans="32:145" x14ac:dyDescent="0.2">
      <c r="AF55" s="634"/>
      <c r="DC55" s="157"/>
    </row>
    <row r="56" spans="32:145" x14ac:dyDescent="0.2">
      <c r="AF56" s="634"/>
      <c r="DC56" s="157"/>
    </row>
    <row r="57" spans="32:145" x14ac:dyDescent="0.2">
      <c r="AF57" s="634"/>
      <c r="DC57" s="157"/>
    </row>
    <row r="58" spans="32:145" x14ac:dyDescent="0.2">
      <c r="AF58" s="634"/>
      <c r="DC58" s="157"/>
    </row>
    <row r="59" spans="32:145" x14ac:dyDescent="0.2">
      <c r="AF59" s="634"/>
      <c r="DC59" s="157"/>
    </row>
    <row r="60" spans="32:145" x14ac:dyDescent="0.2">
      <c r="AF60" s="634"/>
      <c r="DC60" s="157"/>
    </row>
    <row r="61" spans="32:145" x14ac:dyDescent="0.2">
      <c r="AF61" s="634"/>
      <c r="DC61" s="157"/>
    </row>
    <row r="62" spans="32:145" x14ac:dyDescent="0.2">
      <c r="AF62" s="634"/>
      <c r="DC62" s="157"/>
    </row>
    <row r="63" spans="32:145" x14ac:dyDescent="0.2">
      <c r="AF63" s="634"/>
      <c r="DC63" s="157"/>
    </row>
    <row r="64" spans="32:145" x14ac:dyDescent="0.2">
      <c r="AF64" s="634"/>
      <c r="DC64" s="157"/>
    </row>
    <row r="65" spans="32:32" x14ac:dyDescent="0.2">
      <c r="AF65" s="634"/>
    </row>
    <row r="66" spans="32:32" x14ac:dyDescent="0.2">
      <c r="AF66" s="634"/>
    </row>
    <row r="67" spans="32:32" x14ac:dyDescent="0.2">
      <c r="AF67" s="634"/>
    </row>
    <row r="68" spans="32:32" x14ac:dyDescent="0.2">
      <c r="AF68" s="634"/>
    </row>
    <row r="69" spans="32:32" x14ac:dyDescent="0.2">
      <c r="AF69" s="634"/>
    </row>
    <row r="70" spans="32:32" x14ac:dyDescent="0.2">
      <c r="AF70" s="634"/>
    </row>
    <row r="71" spans="32:32" x14ac:dyDescent="0.2">
      <c r="AF71" s="634"/>
    </row>
    <row r="72" spans="32:32" x14ac:dyDescent="0.2">
      <c r="AF72" s="634"/>
    </row>
    <row r="73" spans="32:32" x14ac:dyDescent="0.2">
      <c r="AF73" s="634"/>
    </row>
    <row r="74" spans="32:32" x14ac:dyDescent="0.2">
      <c r="AF74" s="634"/>
    </row>
    <row r="75" spans="32:32" x14ac:dyDescent="0.2">
      <c r="AF75" s="634"/>
    </row>
    <row r="76" spans="32:32" x14ac:dyDescent="0.2">
      <c r="AF76" s="634"/>
    </row>
    <row r="77" spans="32:32" x14ac:dyDescent="0.2">
      <c r="AF77" s="634"/>
    </row>
    <row r="78" spans="32:32" x14ac:dyDescent="0.2">
      <c r="AF78" s="634"/>
    </row>
    <row r="79" spans="32:32" x14ac:dyDescent="0.2">
      <c r="AF79" s="634"/>
    </row>
    <row r="80" spans="32:32" x14ac:dyDescent="0.2">
      <c r="AF80" s="634"/>
    </row>
    <row r="81" spans="32:32" x14ac:dyDescent="0.2">
      <c r="AF81" s="634"/>
    </row>
    <row r="82" spans="32:32" x14ac:dyDescent="0.2">
      <c r="AF82" s="634"/>
    </row>
    <row r="83" spans="32:32" x14ac:dyDescent="0.2">
      <c r="AF83" s="634"/>
    </row>
    <row r="84" spans="32:32" x14ac:dyDescent="0.2">
      <c r="AF84" s="634"/>
    </row>
    <row r="85" spans="32:32" x14ac:dyDescent="0.2">
      <c r="AF85" s="634"/>
    </row>
    <row r="86" spans="32:32" x14ac:dyDescent="0.2">
      <c r="AF86" s="634"/>
    </row>
    <row r="87" spans="32:32" x14ac:dyDescent="0.2">
      <c r="AF87" s="634"/>
    </row>
    <row r="88" spans="32:32" x14ac:dyDescent="0.2">
      <c r="AF88" s="634"/>
    </row>
    <row r="89" spans="32:32" x14ac:dyDescent="0.2">
      <c r="AF89" s="634"/>
    </row>
    <row r="90" spans="32:32" x14ac:dyDescent="0.2">
      <c r="AF90" s="634"/>
    </row>
    <row r="91" spans="32:32" x14ac:dyDescent="0.2">
      <c r="AF91" s="634"/>
    </row>
    <row r="92" spans="32:32" x14ac:dyDescent="0.2">
      <c r="AF92" s="634"/>
    </row>
    <row r="93" spans="32:32" x14ac:dyDescent="0.2">
      <c r="AF93" s="634"/>
    </row>
    <row r="94" spans="32:32" x14ac:dyDescent="0.2">
      <c r="AF94" s="634"/>
    </row>
    <row r="95" spans="32:32" x14ac:dyDescent="0.2">
      <c r="AF95" s="634"/>
    </row>
    <row r="96" spans="32:32" x14ac:dyDescent="0.2">
      <c r="AF96" s="634"/>
    </row>
    <row r="97" spans="32:32" x14ac:dyDescent="0.2">
      <c r="AF97" s="634"/>
    </row>
    <row r="98" spans="32:32" x14ac:dyDescent="0.2">
      <c r="AF98" s="634"/>
    </row>
    <row r="99" spans="32:32" x14ac:dyDescent="0.2">
      <c r="AF99" s="634"/>
    </row>
    <row r="100" spans="32:32" x14ac:dyDescent="0.2">
      <c r="AF100" s="634"/>
    </row>
    <row r="101" spans="32:32" x14ac:dyDescent="0.2">
      <c r="AF101" s="634"/>
    </row>
    <row r="102" spans="32:32" x14ac:dyDescent="0.2">
      <c r="AF102" s="634"/>
    </row>
    <row r="103" spans="32:32" x14ac:dyDescent="0.2">
      <c r="AF103" s="634"/>
    </row>
    <row r="104" spans="32:32" x14ac:dyDescent="0.2">
      <c r="AF104" s="634"/>
    </row>
    <row r="105" spans="32:32" x14ac:dyDescent="0.2">
      <c r="AF105" s="634"/>
    </row>
    <row r="106" spans="32:32" x14ac:dyDescent="0.2">
      <c r="AF106" s="634"/>
    </row>
    <row r="127" spans="32:32" x14ac:dyDescent="0.2">
      <c r="AF127" s="634"/>
    </row>
    <row r="128" spans="32:32" x14ac:dyDescent="0.2">
      <c r="AF128" s="634"/>
    </row>
    <row r="129" spans="32:32" x14ac:dyDescent="0.2">
      <c r="AF129" s="634"/>
    </row>
    <row r="130" spans="32:32" x14ac:dyDescent="0.2">
      <c r="AF130" s="634"/>
    </row>
    <row r="131" spans="32:32" x14ac:dyDescent="0.2">
      <c r="AF131" s="634"/>
    </row>
    <row r="132" spans="32:32" x14ac:dyDescent="0.2">
      <c r="AF132" s="634"/>
    </row>
    <row r="133" spans="32:32" x14ac:dyDescent="0.2">
      <c r="AF133" s="634"/>
    </row>
    <row r="134" spans="32:32" x14ac:dyDescent="0.2">
      <c r="AF134" s="634"/>
    </row>
    <row r="135" spans="32:32" x14ac:dyDescent="0.2">
      <c r="AF135" s="634"/>
    </row>
    <row r="136" spans="32:32" x14ac:dyDescent="0.2">
      <c r="AF136" s="634"/>
    </row>
    <row r="137" spans="32:32" x14ac:dyDescent="0.2">
      <c r="AF137" s="634"/>
    </row>
    <row r="138" spans="32:32" x14ac:dyDescent="0.2">
      <c r="AF138" s="634"/>
    </row>
    <row r="139" spans="32:32" x14ac:dyDescent="0.2">
      <c r="AF139" s="634"/>
    </row>
    <row r="140" spans="32:32" x14ac:dyDescent="0.2">
      <c r="AF140" s="634"/>
    </row>
    <row r="141" spans="32:32" x14ac:dyDescent="0.2">
      <c r="AF141" s="634"/>
    </row>
    <row r="142" spans="32:32" x14ac:dyDescent="0.2">
      <c r="AF142" s="634"/>
    </row>
    <row r="143" spans="32:32" x14ac:dyDescent="0.2">
      <c r="AF143" s="634"/>
    </row>
    <row r="144" spans="32:32" x14ac:dyDescent="0.2">
      <c r="AF144" s="638"/>
    </row>
    <row r="145" spans="32:32" x14ac:dyDescent="0.2">
      <c r="AF145" s="638"/>
    </row>
    <row r="146" spans="32:32" x14ac:dyDescent="0.2">
      <c r="AF146" s="634"/>
    </row>
    <row r="147" spans="32:32" x14ac:dyDescent="0.2">
      <c r="AF147" s="634"/>
    </row>
    <row r="148" spans="32:32" x14ac:dyDescent="0.2">
      <c r="AF148" s="638"/>
    </row>
    <row r="149" spans="32:32" x14ac:dyDescent="0.2">
      <c r="AF149" s="638"/>
    </row>
    <row r="150" spans="32:32" x14ac:dyDescent="0.2">
      <c r="AF150" s="638"/>
    </row>
    <row r="151" spans="32:32" x14ac:dyDescent="0.2">
      <c r="AF151" s="634"/>
    </row>
    <row r="152" spans="32:32" x14ac:dyDescent="0.2">
      <c r="AF152" s="634"/>
    </row>
    <row r="153" spans="32:32" x14ac:dyDescent="0.2">
      <c r="AF153" s="634"/>
    </row>
    <row r="154" spans="32:32" x14ac:dyDescent="0.2">
      <c r="AF154" s="634"/>
    </row>
    <row r="155" spans="32:32" x14ac:dyDescent="0.2">
      <c r="AF155" s="634"/>
    </row>
    <row r="156" spans="32:32" x14ac:dyDescent="0.2">
      <c r="AF156" s="634"/>
    </row>
    <row r="157" spans="32:32" x14ac:dyDescent="0.2">
      <c r="AF157" s="634"/>
    </row>
    <row r="158" spans="32:32" x14ac:dyDescent="0.2">
      <c r="AF158" s="634"/>
    </row>
    <row r="159" spans="32:32" x14ac:dyDescent="0.2">
      <c r="AF159" s="634"/>
    </row>
    <row r="160" spans="32:32" x14ac:dyDescent="0.2">
      <c r="AF160" s="634"/>
    </row>
    <row r="161" spans="32:32" x14ac:dyDescent="0.2">
      <c r="AF161" s="634"/>
    </row>
    <row r="162" spans="32:32" x14ac:dyDescent="0.2">
      <c r="AF162" s="638"/>
    </row>
    <row r="163" spans="32:32" x14ac:dyDescent="0.2">
      <c r="AF163" s="638"/>
    </row>
    <row r="164" spans="32:32" x14ac:dyDescent="0.2">
      <c r="AF164" s="638"/>
    </row>
    <row r="165" spans="32:32" x14ac:dyDescent="0.2">
      <c r="AF165" s="638"/>
    </row>
    <row r="166" spans="32:32" x14ac:dyDescent="0.2">
      <c r="AF166" s="638"/>
    </row>
    <row r="167" spans="32:32" x14ac:dyDescent="0.2">
      <c r="AF167" s="634"/>
    </row>
    <row r="168" spans="32:32" x14ac:dyDescent="0.2">
      <c r="AF168" s="634"/>
    </row>
    <row r="169" spans="32:32" x14ac:dyDescent="0.2">
      <c r="AF169" s="634"/>
    </row>
    <row r="170" spans="32:32" x14ac:dyDescent="0.2">
      <c r="AF170" s="634"/>
    </row>
    <row r="171" spans="32:32" x14ac:dyDescent="0.2">
      <c r="AF171" s="634"/>
    </row>
    <row r="172" spans="32:32" x14ac:dyDescent="0.2">
      <c r="AF172" s="634"/>
    </row>
    <row r="173" spans="32:32" x14ac:dyDescent="0.2">
      <c r="AF173" s="634"/>
    </row>
    <row r="174" spans="32:32" x14ac:dyDescent="0.2">
      <c r="AF174" s="634"/>
    </row>
    <row r="175" spans="32:32" x14ac:dyDescent="0.2">
      <c r="AF175" s="634"/>
    </row>
    <row r="176" spans="32:32" x14ac:dyDescent="0.2">
      <c r="AF176" s="634"/>
    </row>
    <row r="177" spans="32:32" x14ac:dyDescent="0.2">
      <c r="AF177" s="634"/>
    </row>
    <row r="178" spans="32:32" x14ac:dyDescent="0.2">
      <c r="AF178" s="634"/>
    </row>
    <row r="179" spans="32:32" x14ac:dyDescent="0.2">
      <c r="AF179" s="634"/>
    </row>
    <row r="180" spans="32:32" x14ac:dyDescent="0.2">
      <c r="AF180" s="634"/>
    </row>
    <row r="181" spans="32:32" x14ac:dyDescent="0.2">
      <c r="AF181" s="638"/>
    </row>
    <row r="182" spans="32:32" x14ac:dyDescent="0.2">
      <c r="AF182" s="638"/>
    </row>
    <row r="198" spans="32:32" x14ac:dyDescent="0.2">
      <c r="AF198" s="634"/>
    </row>
    <row r="199" spans="32:32" x14ac:dyDescent="0.2">
      <c r="AF199" s="634"/>
    </row>
    <row r="200" spans="32:32" x14ac:dyDescent="0.2">
      <c r="AF200" s="634"/>
    </row>
    <row r="201" spans="32:32" x14ac:dyDescent="0.2">
      <c r="AF201" s="634"/>
    </row>
    <row r="202" spans="32:32" x14ac:dyDescent="0.2">
      <c r="AF202" s="634"/>
    </row>
    <row r="203" spans="32:32" x14ac:dyDescent="0.2">
      <c r="AF203" s="634"/>
    </row>
    <row r="204" spans="32:32" x14ac:dyDescent="0.2">
      <c r="AF204" s="634"/>
    </row>
    <row r="205" spans="32:32" x14ac:dyDescent="0.2">
      <c r="AF205" s="634"/>
    </row>
    <row r="206" spans="32:32" x14ac:dyDescent="0.2">
      <c r="AF206" s="634"/>
    </row>
    <row r="207" spans="32:32" x14ac:dyDescent="0.2">
      <c r="AF207" s="634"/>
    </row>
    <row r="208" spans="32:32" x14ac:dyDescent="0.2">
      <c r="AF208" s="634"/>
    </row>
    <row r="209" spans="32:32" x14ac:dyDescent="0.2">
      <c r="AF209" s="634"/>
    </row>
    <row r="210" spans="32:32" x14ac:dyDescent="0.2">
      <c r="AF210" s="634"/>
    </row>
    <row r="211" spans="32:32" x14ac:dyDescent="0.2">
      <c r="AF211" s="634"/>
    </row>
    <row r="212" spans="32:32" x14ac:dyDescent="0.2">
      <c r="AF212" s="634"/>
    </row>
    <row r="213" spans="32:32" x14ac:dyDescent="0.2">
      <c r="AF213" s="634"/>
    </row>
    <row r="214" spans="32:32" x14ac:dyDescent="0.2">
      <c r="AF214" s="634"/>
    </row>
    <row r="215" spans="32:32" x14ac:dyDescent="0.2">
      <c r="AF215" s="634"/>
    </row>
    <row r="216" spans="32:32" x14ac:dyDescent="0.2">
      <c r="AF216" s="634"/>
    </row>
    <row r="217" spans="32:32" x14ac:dyDescent="0.2">
      <c r="AF217" s="634"/>
    </row>
    <row r="218" spans="32:32" x14ac:dyDescent="0.2">
      <c r="AF218" s="634"/>
    </row>
    <row r="219" spans="32:32" x14ac:dyDescent="0.2">
      <c r="AF219" s="634"/>
    </row>
    <row r="220" spans="32:32" x14ac:dyDescent="0.2">
      <c r="AF220" s="634"/>
    </row>
    <row r="221" spans="32:32" x14ac:dyDescent="0.2">
      <c r="AF221" s="634"/>
    </row>
    <row r="222" spans="32:32" x14ac:dyDescent="0.2">
      <c r="AF222" s="634"/>
    </row>
    <row r="223" spans="32:32" x14ac:dyDescent="0.2">
      <c r="AF223" s="634"/>
    </row>
    <row r="224" spans="32:32" x14ac:dyDescent="0.2">
      <c r="AF224" s="634"/>
    </row>
    <row r="225" spans="32:32" x14ac:dyDescent="0.2">
      <c r="AF225" s="634"/>
    </row>
    <row r="226" spans="32:32" x14ac:dyDescent="0.2">
      <c r="AF226" s="634"/>
    </row>
    <row r="227" spans="32:32" x14ac:dyDescent="0.2">
      <c r="AF227" s="635"/>
    </row>
    <row r="228" spans="32:32" x14ac:dyDescent="0.2">
      <c r="AF228" s="635"/>
    </row>
    <row r="229" spans="32:32" x14ac:dyDescent="0.2">
      <c r="AF229" s="635"/>
    </row>
    <row r="230" spans="32:32" x14ac:dyDescent="0.2">
      <c r="AF230" s="635"/>
    </row>
    <row r="231" spans="32:32" x14ac:dyDescent="0.2">
      <c r="AF231" s="635"/>
    </row>
    <row r="232" spans="32:32" x14ac:dyDescent="0.2">
      <c r="AF232" s="635"/>
    </row>
    <row r="233" spans="32:32" x14ac:dyDescent="0.2">
      <c r="AF233" s="635"/>
    </row>
    <row r="234" spans="32:32" x14ac:dyDescent="0.2">
      <c r="AF234" s="635"/>
    </row>
    <row r="235" spans="32:32" x14ac:dyDescent="0.2">
      <c r="AF235" s="635"/>
    </row>
  </sheetData>
  <sheetProtection algorithmName="SHA-512" hashValue="jWZ2T3k1z/O2fyveeYleG53QJ2dZ0J+U3XzJgNdjYBJ52ELxWIw+v3/If0YYY6C2zEbVfZIg3B02jFQeOyW3Eg==" saltValue="Uz9wp03t6BYOYWf7Y2KyNA==" spinCount="100000" sheet="1" objects="1" scenarios="1"/>
  <mergeCells count="2">
    <mergeCell ref="E27:G27"/>
    <mergeCell ref="E31:G31"/>
  </mergeCells>
  <printOptions horizontalCentered="1"/>
  <pageMargins left="0.1" right="0.1" top="0.5" bottom="0.5" header="0.3" footer="0.25"/>
  <pageSetup scale="82" orientation="landscape" r:id="rId1"/>
  <headerFooter alignWithMargins="0">
    <oddFooter>&amp;L&amp;"Times New Roman,Regular"&amp;8Date of Estimate: &amp;D&amp;C&amp;"Times New Roman,Regular"&amp;8File Name: &amp;F</oddFooter>
  </headerFooter>
  <colBreaks count="7" manualBreakCount="7">
    <brk id="10" max="1048575" man="1"/>
    <brk id="29" max="1048575" man="1"/>
    <brk id="48" max="1048575" man="1"/>
    <brk id="67" max="1048575" man="1"/>
    <brk id="86" max="43" man="1"/>
    <brk id="105" max="1048575" man="1"/>
    <brk id="124" max="43" man="1"/>
  </colBreaks>
  <ignoredErrors>
    <ignoredError sqref="H30 CH4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75EB2-FC4B-4814-9CA6-205CAA955396}">
  <sheetPr codeName="Sheet22">
    <tabColor rgb="FFFFFF00"/>
  </sheetPr>
  <dimension ref="A1:AO51"/>
  <sheetViews>
    <sheetView topLeftCell="M6" zoomScaleNormal="100" zoomScaleSheetLayoutView="75" workbookViewId="0">
      <selection activeCell="B101" sqref="B101"/>
    </sheetView>
  </sheetViews>
  <sheetFormatPr defaultColWidth="9.140625" defaultRowHeight="15" x14ac:dyDescent="0.2"/>
  <cols>
    <col min="1" max="7" width="9.140625" style="619"/>
    <col min="8" max="8" width="15.85546875" style="619" customWidth="1"/>
    <col min="9" max="11" width="8.140625" style="619" customWidth="1"/>
    <col min="12" max="14" width="11.7109375" style="619" customWidth="1"/>
    <col min="15" max="26" width="8.7109375" style="619" customWidth="1"/>
    <col min="27" max="29" width="11.7109375" style="619" customWidth="1"/>
    <col min="30" max="41" width="8.7109375" style="619" customWidth="1"/>
    <col min="42" max="16384" width="9.140625" style="619"/>
  </cols>
  <sheetData>
    <row r="1" spans="1:41" x14ac:dyDescent="0.2">
      <c r="A1" s="48"/>
      <c r="B1" s="48"/>
      <c r="C1" s="48"/>
      <c r="D1" s="48"/>
      <c r="E1" s="48"/>
      <c r="F1" s="40" t="s">
        <v>376</v>
      </c>
      <c r="G1" s="48"/>
      <c r="H1" s="48"/>
      <c r="I1" s="48"/>
      <c r="J1" s="48"/>
      <c r="K1" s="48"/>
      <c r="L1" s="47"/>
      <c r="M1" s="47"/>
      <c r="N1" s="47"/>
      <c r="O1" s="47"/>
      <c r="Q1" s="48"/>
      <c r="S1" s="33" t="s">
        <v>376</v>
      </c>
      <c r="T1" s="47"/>
      <c r="U1" s="47"/>
      <c r="V1" s="47"/>
      <c r="W1" s="47"/>
      <c r="X1" s="47"/>
      <c r="Y1" s="47"/>
      <c r="Z1" s="47"/>
      <c r="AA1" s="47"/>
      <c r="AB1" s="47"/>
      <c r="AC1" s="47"/>
      <c r="AD1" s="47"/>
      <c r="AF1" s="48"/>
      <c r="AH1" s="33" t="s">
        <v>376</v>
      </c>
      <c r="AI1" s="47"/>
      <c r="AJ1" s="47"/>
      <c r="AK1" s="47"/>
      <c r="AL1" s="47"/>
      <c r="AM1" s="47"/>
      <c r="AN1" s="47"/>
      <c r="AO1" s="47"/>
    </row>
    <row r="2" spans="1:41" x14ac:dyDescent="0.2">
      <c r="A2" s="48"/>
      <c r="B2" s="48"/>
      <c r="C2" s="48"/>
      <c r="D2" s="48"/>
      <c r="E2" s="48"/>
      <c r="F2" s="33" t="s">
        <v>200</v>
      </c>
      <c r="G2" s="48"/>
      <c r="H2" s="48"/>
      <c r="I2" s="48"/>
      <c r="J2" s="48"/>
      <c r="K2" s="48"/>
      <c r="L2" s="47"/>
      <c r="M2" s="47"/>
      <c r="N2" s="47"/>
      <c r="O2" s="49"/>
      <c r="Q2" s="48"/>
      <c r="S2" s="50" t="s">
        <v>196</v>
      </c>
      <c r="T2" s="47"/>
      <c r="U2" s="47"/>
      <c r="V2" s="47"/>
      <c r="W2" s="47"/>
      <c r="X2" s="47"/>
      <c r="Y2" s="47"/>
      <c r="Z2" s="47"/>
      <c r="AA2" s="47"/>
      <c r="AB2" s="47"/>
      <c r="AC2" s="47"/>
      <c r="AD2" s="49"/>
      <c r="AF2" s="48"/>
      <c r="AH2" s="50" t="s">
        <v>196</v>
      </c>
      <c r="AI2" s="47"/>
      <c r="AJ2" s="47"/>
      <c r="AK2" s="47"/>
      <c r="AL2" s="47"/>
      <c r="AM2" s="47"/>
      <c r="AN2" s="47"/>
      <c r="AO2" s="47"/>
    </row>
    <row r="3" spans="1:41" x14ac:dyDescent="0.2">
      <c r="A3" s="48"/>
      <c r="B3" s="48"/>
      <c r="C3" s="48"/>
      <c r="D3" s="48"/>
      <c r="E3" s="48"/>
      <c r="F3" s="78">
        <f>+'Cover Sht'!A15</f>
        <v>0</v>
      </c>
      <c r="G3" s="48"/>
      <c r="H3" s="48"/>
      <c r="I3" s="48"/>
      <c r="J3" s="48"/>
      <c r="K3" s="48"/>
      <c r="L3" s="47"/>
      <c r="M3" s="47"/>
      <c r="N3" s="47"/>
      <c r="O3" s="47"/>
      <c r="Q3" s="48"/>
      <c r="S3" s="78">
        <f>+'Cover Sht'!$A$15</f>
        <v>0</v>
      </c>
      <c r="T3" s="47"/>
      <c r="U3" s="47"/>
      <c r="V3" s="47"/>
      <c r="W3" s="47"/>
      <c r="X3" s="47"/>
      <c r="Y3" s="47"/>
      <c r="Z3" s="47"/>
      <c r="AA3" s="47"/>
      <c r="AB3" s="47"/>
      <c r="AC3" s="47"/>
      <c r="AD3" s="47"/>
      <c r="AF3" s="48"/>
      <c r="AH3" s="78">
        <f>+'Cover Sht'!$A$15</f>
        <v>0</v>
      </c>
      <c r="AI3" s="47"/>
      <c r="AJ3" s="47"/>
      <c r="AK3" s="47"/>
      <c r="AL3" s="47"/>
      <c r="AM3" s="47"/>
      <c r="AN3" s="47"/>
      <c r="AO3" s="47"/>
    </row>
    <row r="4" spans="1:41" x14ac:dyDescent="0.2">
      <c r="A4" s="48"/>
      <c r="B4" s="48"/>
      <c r="C4" s="48"/>
      <c r="D4" s="48"/>
      <c r="E4" s="48"/>
      <c r="F4" s="48"/>
      <c r="G4" s="48"/>
      <c r="H4" s="48"/>
      <c r="I4" s="48"/>
      <c r="J4" s="17"/>
      <c r="K4" s="17"/>
      <c r="L4" s="47"/>
      <c r="M4" s="51" t="s">
        <v>246</v>
      </c>
      <c r="N4" s="91">
        <f>+'Cover Sht'!$E$18</f>
        <v>0</v>
      </c>
      <c r="O4" s="49"/>
      <c r="P4" s="47"/>
      <c r="Q4" s="47"/>
      <c r="R4" s="47"/>
      <c r="V4" s="51" t="s">
        <v>247</v>
      </c>
      <c r="W4" s="91">
        <f>+'Cover Sht'!$D$22</f>
        <v>0</v>
      </c>
      <c r="X4" s="91"/>
      <c r="Y4" s="47"/>
      <c r="Z4" s="47"/>
      <c r="AA4" s="47"/>
      <c r="AB4" s="51" t="s">
        <v>246</v>
      </c>
      <c r="AC4" s="91">
        <f>+'Cover Sht'!$E$18</f>
        <v>0</v>
      </c>
      <c r="AD4" s="49"/>
      <c r="AE4" s="47"/>
      <c r="AF4" s="47"/>
      <c r="AG4" s="47"/>
      <c r="AK4" s="51" t="s">
        <v>247</v>
      </c>
      <c r="AL4" s="91">
        <f>+'Cover Sht'!$D$22</f>
        <v>0</v>
      </c>
      <c r="AM4" s="91"/>
      <c r="AN4" s="47"/>
      <c r="AO4" s="47"/>
    </row>
    <row r="5" spans="1:41" x14ac:dyDescent="0.2">
      <c r="A5" s="48"/>
      <c r="B5" s="81" t="s">
        <v>246</v>
      </c>
      <c r="C5" s="91">
        <f>+'Cover Sht'!E18</f>
        <v>0</v>
      </c>
      <c r="D5" s="49"/>
      <c r="E5" s="47"/>
      <c r="F5" s="47"/>
      <c r="G5" s="81" t="s">
        <v>247</v>
      </c>
      <c r="H5" s="91">
        <f>+'Cover Sht'!D22</f>
        <v>0</v>
      </c>
      <c r="J5" s="17"/>
      <c r="K5" s="17"/>
      <c r="L5" s="47"/>
      <c r="M5" s="51" t="s">
        <v>248</v>
      </c>
      <c r="N5" s="208">
        <f>IF('Cover Sht'!$A$10="POST  DESIGN  SERVICES",'Cover Sht'!$E$21,'Cover Sht'!$E$19)</f>
        <v>0</v>
      </c>
      <c r="O5" s="49"/>
      <c r="P5" s="47"/>
      <c r="Q5" s="47"/>
      <c r="R5" s="47"/>
      <c r="V5" s="51" t="s">
        <v>249</v>
      </c>
      <c r="W5" s="91">
        <f>+'Cover Sht'!$A$28</f>
        <v>0</v>
      </c>
      <c r="X5" s="91"/>
      <c r="Y5" s="47"/>
      <c r="Z5" s="47"/>
      <c r="AA5" s="47"/>
      <c r="AB5" s="51" t="s">
        <v>248</v>
      </c>
      <c r="AC5" s="208">
        <f>IF('Cover Sht'!$A$10="POST  DESIGN  SERVICES",'Cover Sht'!$E$21,'Cover Sht'!$E$19)</f>
        <v>0</v>
      </c>
      <c r="AD5" s="49"/>
      <c r="AE5" s="47"/>
      <c r="AF5" s="47"/>
      <c r="AG5" s="47"/>
      <c r="AK5" s="51" t="s">
        <v>249</v>
      </c>
      <c r="AL5" s="91">
        <f>+'Cover Sht'!$A$28</f>
        <v>0</v>
      </c>
      <c r="AM5" s="91"/>
      <c r="AN5" s="47"/>
      <c r="AO5" s="47"/>
    </row>
    <row r="6" spans="1:41" x14ac:dyDescent="0.2">
      <c r="A6" s="48"/>
      <c r="B6" s="81" t="s">
        <v>248</v>
      </c>
      <c r="C6" s="208">
        <f>IF('Cover Sht'!$A$10="POST  DESIGN  SERVICES",'Cover Sht'!$E$21,'Cover Sht'!$E$19)</f>
        <v>0</v>
      </c>
      <c r="D6" s="49"/>
      <c r="E6" s="47"/>
      <c r="F6" s="47"/>
      <c r="G6" s="81" t="s">
        <v>249</v>
      </c>
      <c r="H6" s="91">
        <f>+'Cover Sht'!$A$28</f>
        <v>0</v>
      </c>
      <c r="J6" s="61"/>
      <c r="K6" s="61"/>
      <c r="L6" s="47"/>
      <c r="M6" s="47"/>
      <c r="N6" s="47"/>
      <c r="O6" s="42" t="s">
        <v>478</v>
      </c>
      <c r="P6" s="42" t="s">
        <v>45</v>
      </c>
      <c r="Q6" s="38" t="s">
        <v>50</v>
      </c>
      <c r="R6" s="43" t="s">
        <v>478</v>
      </c>
      <c r="S6" s="38" t="s">
        <v>63</v>
      </c>
      <c r="T6" s="38" t="s">
        <v>478</v>
      </c>
      <c r="U6" s="38" t="s">
        <v>134</v>
      </c>
      <c r="V6" s="38" t="s">
        <v>478</v>
      </c>
      <c r="W6" s="38" t="s">
        <v>875</v>
      </c>
      <c r="X6" s="38" t="s">
        <v>875</v>
      </c>
      <c r="Y6" s="38" t="s">
        <v>875</v>
      </c>
      <c r="Z6" s="38" t="s">
        <v>46</v>
      </c>
      <c r="AA6" s="47"/>
      <c r="AB6" s="47"/>
      <c r="AC6" s="47"/>
      <c r="AD6" s="42" t="s">
        <v>478</v>
      </c>
      <c r="AE6" s="42" t="s">
        <v>45</v>
      </c>
      <c r="AF6" s="38" t="s">
        <v>50</v>
      </c>
      <c r="AG6" s="43" t="s">
        <v>478</v>
      </c>
      <c r="AH6" s="38" t="s">
        <v>63</v>
      </c>
      <c r="AI6" s="38" t="s">
        <v>478</v>
      </c>
      <c r="AJ6" s="38" t="s">
        <v>134</v>
      </c>
      <c r="AK6" s="38" t="s">
        <v>478</v>
      </c>
      <c r="AL6" s="38" t="s">
        <v>875</v>
      </c>
      <c r="AM6" s="38" t="s">
        <v>875</v>
      </c>
      <c r="AN6" s="38" t="s">
        <v>875</v>
      </c>
      <c r="AO6" s="38" t="s">
        <v>46</v>
      </c>
    </row>
    <row r="7" spans="1:41" x14ac:dyDescent="0.2">
      <c r="A7" s="48"/>
      <c r="B7" s="61"/>
      <c r="C7" s="61"/>
      <c r="D7" s="61"/>
      <c r="E7" s="61"/>
      <c r="F7" s="61"/>
      <c r="G7" s="47"/>
      <c r="H7" s="61"/>
      <c r="I7" s="61"/>
      <c r="J7" s="61"/>
      <c r="K7" s="61"/>
      <c r="L7" s="47"/>
      <c r="M7" s="47"/>
      <c r="N7" s="47"/>
      <c r="O7" s="39" t="s">
        <v>45</v>
      </c>
      <c r="P7" s="44" t="s">
        <v>49</v>
      </c>
      <c r="Q7" s="39" t="s">
        <v>876</v>
      </c>
      <c r="R7" s="46" t="s">
        <v>63</v>
      </c>
      <c r="S7" s="39"/>
      <c r="T7" s="39" t="s">
        <v>134</v>
      </c>
      <c r="U7" s="39"/>
      <c r="V7" s="39" t="s">
        <v>875</v>
      </c>
      <c r="W7" s="39" t="s">
        <v>490</v>
      </c>
      <c r="X7" s="39" t="s">
        <v>491</v>
      </c>
      <c r="Y7" s="39" t="s">
        <v>86</v>
      </c>
      <c r="Z7" s="39" t="s">
        <v>51</v>
      </c>
      <c r="AA7" s="47"/>
      <c r="AB7" s="47"/>
      <c r="AC7" s="47"/>
      <c r="AD7" s="39" t="s">
        <v>45</v>
      </c>
      <c r="AE7" s="44" t="s">
        <v>49</v>
      </c>
      <c r="AF7" s="39" t="s">
        <v>876</v>
      </c>
      <c r="AG7" s="46" t="s">
        <v>63</v>
      </c>
      <c r="AH7" s="39"/>
      <c r="AI7" s="39" t="s">
        <v>134</v>
      </c>
      <c r="AJ7" s="39"/>
      <c r="AK7" s="39" t="s">
        <v>875</v>
      </c>
      <c r="AL7" s="39" t="s">
        <v>490</v>
      </c>
      <c r="AM7" s="39" t="s">
        <v>491</v>
      </c>
      <c r="AN7" s="39" t="s">
        <v>86</v>
      </c>
      <c r="AO7" s="39" t="s">
        <v>51</v>
      </c>
    </row>
    <row r="8" spans="1:41" x14ac:dyDescent="0.2">
      <c r="A8" s="58"/>
      <c r="B8" s="59" t="s">
        <v>192</v>
      </c>
      <c r="C8" s="59"/>
      <c r="D8" s="59"/>
      <c r="E8" s="41" t="s">
        <v>238</v>
      </c>
      <c r="F8" s="41"/>
      <c r="G8" s="41" t="s">
        <v>239</v>
      </c>
      <c r="H8" s="41" t="s">
        <v>166</v>
      </c>
      <c r="I8" s="60"/>
      <c r="J8" s="61"/>
      <c r="K8" s="61"/>
      <c r="M8" s="54"/>
      <c r="N8" s="54"/>
      <c r="O8" s="44" t="s">
        <v>49</v>
      </c>
      <c r="P8" s="44"/>
      <c r="Q8" s="39"/>
      <c r="R8" s="46"/>
      <c r="S8" s="39" t="s">
        <v>245</v>
      </c>
      <c r="T8" s="39"/>
      <c r="U8" s="39" t="s">
        <v>245</v>
      </c>
      <c r="V8" s="39" t="s">
        <v>490</v>
      </c>
      <c r="W8" s="39"/>
      <c r="X8" s="39"/>
      <c r="Y8" s="39" t="s">
        <v>821</v>
      </c>
      <c r="Z8" s="45"/>
      <c r="AA8" s="13"/>
      <c r="AB8" s="54"/>
      <c r="AC8" s="54"/>
      <c r="AD8" s="44" t="s">
        <v>49</v>
      </c>
      <c r="AE8" s="44"/>
      <c r="AF8" s="39"/>
      <c r="AG8" s="46"/>
      <c r="AH8" s="39" t="s">
        <v>245</v>
      </c>
      <c r="AI8" s="39"/>
      <c r="AJ8" s="39" t="s">
        <v>245</v>
      </c>
      <c r="AK8" s="39" t="s">
        <v>490</v>
      </c>
      <c r="AL8" s="39"/>
      <c r="AM8" s="39"/>
      <c r="AN8" s="39" t="s">
        <v>821</v>
      </c>
      <c r="AO8" s="45"/>
    </row>
    <row r="9" spans="1:41" x14ac:dyDescent="0.2">
      <c r="A9" s="48"/>
      <c r="B9" s="48"/>
      <c r="C9" s="48"/>
      <c r="D9" s="48"/>
      <c r="E9" s="48"/>
      <c r="F9" s="48"/>
      <c r="G9" s="48"/>
      <c r="H9" s="48"/>
      <c r="I9" s="61"/>
      <c r="J9" s="61"/>
      <c r="K9" s="61"/>
      <c r="L9" s="15" t="s">
        <v>495</v>
      </c>
      <c r="M9" s="47"/>
      <c r="N9" s="54"/>
      <c r="O9" s="274"/>
      <c r="P9" s="274"/>
      <c r="Q9" s="274"/>
      <c r="R9" s="274"/>
      <c r="S9" s="274"/>
      <c r="T9" s="274"/>
      <c r="U9" s="274"/>
      <c r="V9" s="274"/>
      <c r="W9" s="274"/>
      <c r="X9" s="274"/>
      <c r="Y9" s="274"/>
      <c r="Z9" s="267"/>
      <c r="AA9" s="15" t="s">
        <v>647</v>
      </c>
      <c r="AB9" s="47"/>
      <c r="AC9" s="54"/>
      <c r="AD9" s="268"/>
      <c r="AE9" s="268"/>
      <c r="AF9" s="268"/>
      <c r="AG9" s="268"/>
      <c r="AH9" s="268"/>
      <c r="AI9" s="268"/>
      <c r="AJ9" s="268"/>
      <c r="AK9" s="268"/>
      <c r="AL9" s="268"/>
      <c r="AM9" s="268"/>
      <c r="AN9" s="268"/>
      <c r="AO9" s="268"/>
    </row>
    <row r="10" spans="1:41" x14ac:dyDescent="0.2">
      <c r="A10" s="48"/>
      <c r="B10" s="59" t="s">
        <v>359</v>
      </c>
      <c r="C10" s="61"/>
      <c r="D10" s="61"/>
      <c r="E10" s="582">
        <f>AD23</f>
        <v>0</v>
      </c>
      <c r="F10" s="58"/>
      <c r="G10" s="199">
        <f>+'Fee Summary'!G11</f>
        <v>0</v>
      </c>
      <c r="H10" s="66">
        <f t="shared" ref="H10:H15" si="0">CEILING(E10*G10,0.01)</f>
        <v>0</v>
      </c>
      <c r="I10" s="61"/>
      <c r="J10" s="61"/>
      <c r="K10" s="61"/>
      <c r="L10" s="55" t="s">
        <v>826</v>
      </c>
      <c r="M10" s="47"/>
      <c r="N10" s="54"/>
      <c r="O10" s="252"/>
      <c r="P10" s="252"/>
      <c r="Q10" s="252"/>
      <c r="R10" s="252"/>
      <c r="S10" s="252"/>
      <c r="T10" s="252"/>
      <c r="U10" s="252"/>
      <c r="V10" s="252"/>
      <c r="W10" s="252"/>
      <c r="X10" s="252"/>
      <c r="Y10" s="252"/>
      <c r="Z10" s="253">
        <f>SUM(O10:Y10)</f>
        <v>0</v>
      </c>
      <c r="AA10" s="55" t="s">
        <v>648</v>
      </c>
      <c r="AB10" s="48"/>
      <c r="AC10" s="48"/>
      <c r="AD10" s="252"/>
      <c r="AE10" s="252"/>
      <c r="AF10" s="252"/>
      <c r="AG10" s="252"/>
      <c r="AH10" s="252"/>
      <c r="AI10" s="252"/>
      <c r="AJ10" s="252"/>
      <c r="AK10" s="252"/>
      <c r="AL10" s="252"/>
      <c r="AM10" s="252"/>
      <c r="AN10" s="252"/>
      <c r="AO10" s="253">
        <f>SUM(AD10:AN10)</f>
        <v>0</v>
      </c>
    </row>
    <row r="11" spans="1:41" x14ac:dyDescent="0.2">
      <c r="A11" s="48"/>
      <c r="B11" s="59" t="s">
        <v>256</v>
      </c>
      <c r="C11" s="61"/>
      <c r="D11" s="61"/>
      <c r="E11" s="582">
        <f>AE23</f>
        <v>0</v>
      </c>
      <c r="F11" s="58"/>
      <c r="G11" s="199">
        <f>+'Fee Summary'!G12</f>
        <v>0</v>
      </c>
      <c r="H11" s="66">
        <f t="shared" si="0"/>
        <v>0</v>
      </c>
      <c r="I11" s="61"/>
      <c r="J11" s="61"/>
      <c r="K11" s="61"/>
      <c r="M11" s="47"/>
      <c r="N11" s="54"/>
      <c r="O11" s="254"/>
      <c r="P11" s="254"/>
      <c r="Q11" s="254"/>
      <c r="R11" s="254"/>
      <c r="S11" s="254"/>
      <c r="T11" s="254"/>
      <c r="U11" s="254"/>
      <c r="V11" s="254"/>
      <c r="W11" s="254"/>
      <c r="X11" s="254"/>
      <c r="Y11" s="254"/>
      <c r="Z11" s="586"/>
      <c r="AA11" s="55" t="s">
        <v>649</v>
      </c>
      <c r="AB11" s="48"/>
      <c r="AC11" s="48"/>
      <c r="AD11" s="252"/>
      <c r="AE11" s="252"/>
      <c r="AF11" s="252"/>
      <c r="AG11" s="252"/>
      <c r="AH11" s="252"/>
      <c r="AI11" s="252"/>
      <c r="AJ11" s="252"/>
      <c r="AK11" s="252"/>
      <c r="AL11" s="252"/>
      <c r="AM11" s="252"/>
      <c r="AN11" s="252"/>
      <c r="AO11" s="253">
        <f>SUM(AD11:AN11)</f>
        <v>0</v>
      </c>
    </row>
    <row r="12" spans="1:41" x14ac:dyDescent="0.2">
      <c r="A12" s="35" t="s">
        <v>152</v>
      </c>
      <c r="B12" s="59" t="s">
        <v>104</v>
      </c>
      <c r="C12" s="61"/>
      <c r="D12" s="61"/>
      <c r="E12" s="582">
        <f>AF23</f>
        <v>0</v>
      </c>
      <c r="F12" s="58"/>
      <c r="G12" s="199">
        <f>+'Fee Summary'!G13</f>
        <v>0</v>
      </c>
      <c r="H12" s="66">
        <f t="shared" si="0"/>
        <v>0</v>
      </c>
      <c r="I12" s="61"/>
      <c r="J12" s="61"/>
      <c r="K12" s="61"/>
      <c r="L12" s="15" t="s">
        <v>496</v>
      </c>
      <c r="M12" s="48"/>
      <c r="N12" s="48"/>
      <c r="O12" s="254"/>
      <c r="P12" s="254"/>
      <c r="Q12" s="254"/>
      <c r="R12" s="254"/>
      <c r="S12" s="254"/>
      <c r="T12" s="254"/>
      <c r="U12" s="254"/>
      <c r="V12" s="254"/>
      <c r="W12" s="254"/>
      <c r="X12" s="254"/>
      <c r="Y12" s="254"/>
      <c r="Z12" s="254"/>
      <c r="AA12" s="55" t="s">
        <v>919</v>
      </c>
      <c r="AB12" s="48"/>
      <c r="AC12" s="48"/>
      <c r="AD12" s="274"/>
      <c r="AE12" s="274"/>
      <c r="AF12" s="274"/>
      <c r="AG12" s="274"/>
      <c r="AH12" s="274"/>
      <c r="AI12" s="274"/>
      <c r="AJ12" s="274"/>
      <c r="AK12" s="274"/>
      <c r="AL12" s="274"/>
      <c r="AM12" s="274"/>
      <c r="AN12" s="274"/>
      <c r="AO12" s="273"/>
    </row>
    <row r="13" spans="1:41" x14ac:dyDescent="0.2">
      <c r="A13" s="35"/>
      <c r="B13" s="59" t="s">
        <v>356</v>
      </c>
      <c r="C13" s="63"/>
      <c r="D13" s="61"/>
      <c r="E13" s="582">
        <f>AG23</f>
        <v>0</v>
      </c>
      <c r="F13" s="58"/>
      <c r="G13" s="199">
        <f>+'Fee Summary'!G14</f>
        <v>0</v>
      </c>
      <c r="H13" s="66">
        <f t="shared" si="0"/>
        <v>0</v>
      </c>
      <c r="I13" s="61"/>
      <c r="J13" s="61"/>
      <c r="K13" s="61"/>
      <c r="L13" s="55" t="s">
        <v>638</v>
      </c>
      <c r="M13" s="48"/>
      <c r="N13" s="48"/>
      <c r="O13" s="252"/>
      <c r="P13" s="252"/>
      <c r="Q13" s="252"/>
      <c r="R13" s="252"/>
      <c r="S13" s="252"/>
      <c r="T13" s="252"/>
      <c r="U13" s="252"/>
      <c r="V13" s="252"/>
      <c r="W13" s="252"/>
      <c r="X13" s="252"/>
      <c r="Y13" s="252"/>
      <c r="Z13" s="253">
        <f>SUM(O13:Y13)</f>
        <v>0</v>
      </c>
      <c r="AA13" s="55" t="s">
        <v>920</v>
      </c>
      <c r="AB13" s="48"/>
      <c r="AC13" s="48"/>
      <c r="AD13" s="252"/>
      <c r="AE13" s="252"/>
      <c r="AF13" s="252"/>
      <c r="AG13" s="252"/>
      <c r="AH13" s="252"/>
      <c r="AI13" s="252"/>
      <c r="AJ13" s="252"/>
      <c r="AK13" s="252"/>
      <c r="AL13" s="252"/>
      <c r="AM13" s="252"/>
      <c r="AN13" s="252"/>
      <c r="AO13" s="253">
        <f>SUM(AD13:AN13)</f>
        <v>0</v>
      </c>
    </row>
    <row r="14" spans="1:41" x14ac:dyDescent="0.2">
      <c r="A14" s="35"/>
      <c r="B14" s="59" t="s">
        <v>63</v>
      </c>
      <c r="C14" s="63"/>
      <c r="D14" s="54"/>
      <c r="E14" s="582">
        <f>AH23</f>
        <v>0</v>
      </c>
      <c r="F14" s="614"/>
      <c r="G14" s="199">
        <f>+'Fee Summary'!G15</f>
        <v>0</v>
      </c>
      <c r="H14" s="66">
        <f t="shared" si="0"/>
        <v>0</v>
      </c>
      <c r="I14" s="61"/>
      <c r="J14" s="61"/>
      <c r="K14" s="61"/>
      <c r="L14" s="55" t="s">
        <v>639</v>
      </c>
      <c r="M14" s="48"/>
      <c r="N14" s="48"/>
      <c r="O14" s="252"/>
      <c r="P14" s="252"/>
      <c r="Q14" s="252"/>
      <c r="R14" s="252"/>
      <c r="S14" s="252"/>
      <c r="T14" s="252"/>
      <c r="U14" s="252"/>
      <c r="V14" s="252"/>
      <c r="W14" s="252"/>
      <c r="X14" s="252"/>
      <c r="Y14" s="252"/>
      <c r="Z14" s="253">
        <f>SUM(O14:Y14)</f>
        <v>0</v>
      </c>
      <c r="AA14" s="85"/>
      <c r="AB14" s="48"/>
      <c r="AC14" s="48"/>
      <c r="AD14" s="254"/>
      <c r="AE14" s="254"/>
      <c r="AF14" s="254"/>
      <c r="AG14" s="254"/>
      <c r="AH14" s="254"/>
      <c r="AI14" s="254"/>
      <c r="AJ14" s="254"/>
      <c r="AK14" s="254"/>
      <c r="AL14" s="254"/>
      <c r="AM14" s="254"/>
      <c r="AN14" s="254"/>
      <c r="AO14" s="270">
        <f>+SUM(AO10:AO13)</f>
        <v>0</v>
      </c>
    </row>
    <row r="15" spans="1:41" x14ac:dyDescent="0.2">
      <c r="A15" s="35" t="s">
        <v>152</v>
      </c>
      <c r="B15" s="59" t="s">
        <v>360</v>
      </c>
      <c r="C15" s="61"/>
      <c r="D15" s="54"/>
      <c r="E15" s="582">
        <f>AI23</f>
        <v>0</v>
      </c>
      <c r="F15" s="614"/>
      <c r="G15" s="199">
        <f>+'Fee Summary'!G17</f>
        <v>0</v>
      </c>
      <c r="H15" s="66">
        <f t="shared" si="0"/>
        <v>0</v>
      </c>
      <c r="I15" s="61"/>
      <c r="J15" s="61"/>
      <c r="K15" s="61"/>
      <c r="M15" s="48"/>
      <c r="N15" s="48"/>
      <c r="O15" s="254"/>
      <c r="P15" s="254"/>
      <c r="Q15" s="254"/>
      <c r="R15" s="254"/>
      <c r="S15" s="254"/>
      <c r="T15" s="254"/>
      <c r="U15" s="254"/>
      <c r="V15" s="254"/>
      <c r="W15" s="254"/>
      <c r="X15" s="254"/>
      <c r="Y15" s="254"/>
      <c r="Z15" s="270">
        <f>+SUM(Z13:Z14)</f>
        <v>0</v>
      </c>
      <c r="AA15" s="15" t="s">
        <v>712</v>
      </c>
      <c r="AB15" s="48"/>
      <c r="AC15" s="48"/>
      <c r="AD15" s="254"/>
      <c r="AE15" s="254"/>
      <c r="AF15" s="254"/>
      <c r="AG15" s="254"/>
      <c r="AH15" s="254"/>
      <c r="AI15" s="254"/>
      <c r="AJ15" s="254"/>
      <c r="AK15" s="254"/>
      <c r="AL15" s="254"/>
      <c r="AM15" s="254"/>
      <c r="AN15" s="254"/>
      <c r="AO15" s="254"/>
    </row>
    <row r="16" spans="1:41" x14ac:dyDescent="0.2">
      <c r="A16" s="35" t="s">
        <v>152</v>
      </c>
      <c r="B16" s="59" t="s">
        <v>134</v>
      </c>
      <c r="C16" s="61"/>
      <c r="D16" s="54"/>
      <c r="E16" s="582">
        <f>AJ23</f>
        <v>0</v>
      </c>
      <c r="F16" s="614"/>
      <c r="G16" s="199">
        <f>+'Fee Summary'!G18</f>
        <v>0</v>
      </c>
      <c r="H16" s="66">
        <f>CEILING(E16*G16,0.01)</f>
        <v>0</v>
      </c>
      <c r="I16" s="61"/>
      <c r="J16" s="61"/>
      <c r="K16" s="61"/>
      <c r="L16" s="15" t="s">
        <v>497</v>
      </c>
      <c r="M16" s="48"/>
      <c r="N16" s="48"/>
      <c r="O16" s="254"/>
      <c r="P16" s="254"/>
      <c r="Q16" s="254"/>
      <c r="R16" s="254"/>
      <c r="S16" s="254"/>
      <c r="T16" s="254"/>
      <c r="U16" s="254"/>
      <c r="V16" s="254"/>
      <c r="W16" s="254"/>
      <c r="X16" s="254"/>
      <c r="Y16" s="254"/>
      <c r="Z16" s="254"/>
      <c r="AA16" s="55" t="s">
        <v>714</v>
      </c>
      <c r="AB16" s="48"/>
      <c r="AC16" s="48"/>
      <c r="AD16" s="252"/>
      <c r="AE16" s="252"/>
      <c r="AF16" s="252"/>
      <c r="AG16" s="252"/>
      <c r="AH16" s="252"/>
      <c r="AI16" s="252"/>
      <c r="AJ16" s="252"/>
      <c r="AK16" s="252"/>
      <c r="AL16" s="252"/>
      <c r="AM16" s="252"/>
      <c r="AN16" s="252"/>
      <c r="AO16" s="253">
        <f>SUM(AD16:AN16)</f>
        <v>0</v>
      </c>
    </row>
    <row r="17" spans="1:41" x14ac:dyDescent="0.2">
      <c r="A17" s="35" t="s">
        <v>152</v>
      </c>
      <c r="B17" s="59" t="s">
        <v>318</v>
      </c>
      <c r="C17" s="61"/>
      <c r="D17" s="48"/>
      <c r="E17" s="582">
        <f>AK23</f>
        <v>0</v>
      </c>
      <c r="F17" s="614"/>
      <c r="G17" s="199">
        <f>+'Fee Summary'!G31</f>
        <v>0</v>
      </c>
      <c r="H17" s="66">
        <f>CEILING(E17*G17,0.01)</f>
        <v>0</v>
      </c>
      <c r="I17" s="61"/>
      <c r="J17" s="61"/>
      <c r="K17" s="61"/>
      <c r="L17" s="55" t="s">
        <v>371</v>
      </c>
      <c r="M17" s="48"/>
      <c r="N17" s="48"/>
      <c r="O17" s="252"/>
      <c r="P17" s="252"/>
      <c r="Q17" s="252"/>
      <c r="R17" s="252"/>
      <c r="S17" s="252"/>
      <c r="T17" s="252"/>
      <c r="U17" s="252"/>
      <c r="V17" s="252"/>
      <c r="W17" s="252"/>
      <c r="X17" s="252"/>
      <c r="Y17" s="252"/>
      <c r="Z17" s="253">
        <f>SUM(O17:Y17)</f>
        <v>0</v>
      </c>
      <c r="AA17" s="55" t="s">
        <v>715</v>
      </c>
      <c r="AB17" s="48"/>
      <c r="AC17" s="48"/>
      <c r="AD17" s="252"/>
      <c r="AE17" s="252"/>
      <c r="AF17" s="252"/>
      <c r="AG17" s="252"/>
      <c r="AH17" s="252"/>
      <c r="AI17" s="252"/>
      <c r="AJ17" s="252"/>
      <c r="AK17" s="252"/>
      <c r="AL17" s="252"/>
      <c r="AM17" s="252"/>
      <c r="AN17" s="252"/>
      <c r="AO17" s="253">
        <f t="shared" ref="AO17:AO18" si="1">SUM(AD17:AN17)</f>
        <v>0</v>
      </c>
    </row>
    <row r="18" spans="1:41" x14ac:dyDescent="0.2">
      <c r="A18" s="35" t="s">
        <v>152</v>
      </c>
      <c r="B18" s="59" t="s">
        <v>319</v>
      </c>
      <c r="C18" s="55"/>
      <c r="D18" s="55"/>
      <c r="E18" s="582">
        <f>AL23</f>
        <v>0</v>
      </c>
      <c r="F18" s="614"/>
      <c r="G18" s="199">
        <f>+'Fee Summary'!G32</f>
        <v>0</v>
      </c>
      <c r="H18" s="66">
        <f>CEILING(E18*G18,0.01)</f>
        <v>0</v>
      </c>
      <c r="I18" s="61"/>
      <c r="J18" s="61"/>
      <c r="K18" s="61"/>
      <c r="L18" s="55" t="s">
        <v>917</v>
      </c>
      <c r="M18" s="48"/>
      <c r="N18" s="48"/>
      <c r="O18" s="274"/>
      <c r="P18" s="274"/>
      <c r="Q18" s="274"/>
      <c r="R18" s="274"/>
      <c r="S18" s="274"/>
      <c r="T18" s="274"/>
      <c r="U18" s="274"/>
      <c r="V18" s="274"/>
      <c r="W18" s="274"/>
      <c r="X18" s="274"/>
      <c r="Y18" s="274"/>
      <c r="Z18" s="273"/>
      <c r="AA18" s="55" t="s">
        <v>716</v>
      </c>
      <c r="AB18" s="48"/>
      <c r="AC18" s="48"/>
      <c r="AD18" s="252"/>
      <c r="AE18" s="252"/>
      <c r="AF18" s="252"/>
      <c r="AG18" s="252"/>
      <c r="AH18" s="252"/>
      <c r="AI18" s="252"/>
      <c r="AJ18" s="252"/>
      <c r="AK18" s="252"/>
      <c r="AL18" s="252"/>
      <c r="AM18" s="252"/>
      <c r="AN18" s="252"/>
      <c r="AO18" s="253">
        <f t="shared" si="1"/>
        <v>0</v>
      </c>
    </row>
    <row r="19" spans="1:41" x14ac:dyDescent="0.2">
      <c r="A19" s="35"/>
      <c r="B19" s="59" t="s">
        <v>484</v>
      </c>
      <c r="C19" s="61"/>
      <c r="D19" s="48"/>
      <c r="E19" s="582">
        <f>AM23</f>
        <v>0</v>
      </c>
      <c r="F19" s="614"/>
      <c r="G19" s="199">
        <f>+'Fee Summary'!G36</f>
        <v>0</v>
      </c>
      <c r="H19" s="66">
        <f>CEILING(E19*G19,0.01)</f>
        <v>0</v>
      </c>
      <c r="I19" s="61"/>
      <c r="J19" s="61"/>
      <c r="K19" s="61"/>
      <c r="L19" s="55" t="s">
        <v>918</v>
      </c>
      <c r="M19" s="48"/>
      <c r="N19" s="48"/>
      <c r="O19" s="252"/>
      <c r="P19" s="252"/>
      <c r="Q19" s="252"/>
      <c r="R19" s="252"/>
      <c r="S19" s="252"/>
      <c r="T19" s="252"/>
      <c r="U19" s="252"/>
      <c r="V19" s="252"/>
      <c r="W19" s="252"/>
      <c r="X19" s="252"/>
      <c r="Y19" s="252"/>
      <c r="Z19" s="253">
        <f t="shared" ref="Z19:Z25" si="2">SUM(O19:Y19)</f>
        <v>0</v>
      </c>
      <c r="AA19" s="85"/>
      <c r="AB19" s="47"/>
      <c r="AC19" s="54"/>
      <c r="AD19" s="254"/>
      <c r="AE19" s="254"/>
      <c r="AF19" s="254"/>
      <c r="AG19" s="254"/>
      <c r="AH19" s="254"/>
      <c r="AI19" s="254"/>
      <c r="AJ19" s="254"/>
      <c r="AK19" s="254"/>
      <c r="AL19" s="254"/>
      <c r="AM19" s="254"/>
      <c r="AN19" s="254"/>
      <c r="AO19" s="270">
        <f>+SUM(AO16:AO18)</f>
        <v>0</v>
      </c>
    </row>
    <row r="20" spans="1:41" ht="15.75" thickBot="1" x14ac:dyDescent="0.25">
      <c r="A20" s="65" t="s">
        <v>152</v>
      </c>
      <c r="B20" s="59" t="s">
        <v>361</v>
      </c>
      <c r="C20" s="58"/>
      <c r="D20" s="58"/>
      <c r="E20" s="584">
        <f>AN23</f>
        <v>0</v>
      </c>
      <c r="F20" s="620"/>
      <c r="G20" s="200">
        <f>+'Fee Summary'!G37</f>
        <v>0</v>
      </c>
      <c r="H20" s="69">
        <f>CEILING(E20*G20,0.01)</f>
        <v>0</v>
      </c>
      <c r="I20" s="61"/>
      <c r="J20" s="61"/>
      <c r="K20" s="61"/>
      <c r="L20" s="55" t="s">
        <v>372</v>
      </c>
      <c r="M20" s="48"/>
      <c r="N20" s="48"/>
      <c r="O20" s="252"/>
      <c r="P20" s="252"/>
      <c r="Q20" s="252"/>
      <c r="R20" s="252"/>
      <c r="S20" s="252"/>
      <c r="T20" s="252"/>
      <c r="U20" s="252"/>
      <c r="V20" s="252"/>
      <c r="W20" s="252"/>
      <c r="X20" s="252"/>
      <c r="Y20" s="252"/>
      <c r="Z20" s="253">
        <f t="shared" si="2"/>
        <v>0</v>
      </c>
      <c r="AA20" s="13"/>
      <c r="AB20" s="47"/>
      <c r="AC20" s="54"/>
      <c r="AD20" s="268"/>
      <c r="AE20" s="268"/>
      <c r="AF20" s="268"/>
      <c r="AG20" s="268"/>
      <c r="AH20" s="268"/>
      <c r="AI20" s="268"/>
      <c r="AJ20" s="268"/>
      <c r="AK20" s="268"/>
      <c r="AL20" s="268"/>
      <c r="AM20" s="268"/>
      <c r="AN20" s="268"/>
      <c r="AO20" s="268"/>
    </row>
    <row r="21" spans="1:41" ht="15.75" thickTop="1" x14ac:dyDescent="0.2">
      <c r="A21" s="58"/>
      <c r="B21" s="58"/>
      <c r="C21" s="58"/>
      <c r="D21" s="65"/>
      <c r="E21" s="585">
        <f>SUM(E10:E20)</f>
        <v>0</v>
      </c>
      <c r="F21" s="137"/>
      <c r="G21" s="92"/>
      <c r="H21" s="72">
        <f>SUM(H10:H20)</f>
        <v>0</v>
      </c>
      <c r="I21" s="61"/>
      <c r="J21" s="61"/>
      <c r="K21" s="61"/>
      <c r="L21" s="55" t="s">
        <v>373</v>
      </c>
      <c r="M21" s="48"/>
      <c r="N21" s="48"/>
      <c r="O21" s="252"/>
      <c r="P21" s="252"/>
      <c r="Q21" s="252"/>
      <c r="R21" s="252"/>
      <c r="S21" s="252"/>
      <c r="T21" s="252"/>
      <c r="U21" s="252"/>
      <c r="V21" s="252"/>
      <c r="W21" s="252"/>
      <c r="X21" s="252"/>
      <c r="Y21" s="252"/>
      <c r="Z21" s="253">
        <f t="shared" si="2"/>
        <v>0</v>
      </c>
      <c r="AA21" s="60"/>
      <c r="AB21" s="48"/>
      <c r="AC21" s="54" t="s">
        <v>57</v>
      </c>
      <c r="AD21" s="469">
        <f t="shared" ref="AD21:AN21" si="3">SUM(AD10:AD18)</f>
        <v>0</v>
      </c>
      <c r="AE21" s="469">
        <f t="shared" si="3"/>
        <v>0</v>
      </c>
      <c r="AF21" s="469">
        <f t="shared" si="3"/>
        <v>0</v>
      </c>
      <c r="AG21" s="469">
        <f t="shared" si="3"/>
        <v>0</v>
      </c>
      <c r="AH21" s="469">
        <f t="shared" si="3"/>
        <v>0</v>
      </c>
      <c r="AI21" s="469">
        <f t="shared" si="3"/>
        <v>0</v>
      </c>
      <c r="AJ21" s="469">
        <f t="shared" si="3"/>
        <v>0</v>
      </c>
      <c r="AK21" s="469">
        <f t="shared" si="3"/>
        <v>0</v>
      </c>
      <c r="AL21" s="469">
        <f t="shared" si="3"/>
        <v>0</v>
      </c>
      <c r="AM21" s="469">
        <f t="shared" si="3"/>
        <v>0</v>
      </c>
      <c r="AN21" s="469">
        <f t="shared" si="3"/>
        <v>0</v>
      </c>
      <c r="AO21" s="469">
        <f>SUM(AD21:AN21)</f>
        <v>0</v>
      </c>
    </row>
    <row r="22" spans="1:41" ht="15.75" thickBot="1" x14ac:dyDescent="0.25">
      <c r="A22" s="58"/>
      <c r="B22" s="58"/>
      <c r="C22" s="58"/>
      <c r="D22" s="58"/>
      <c r="E22" s="137"/>
      <c r="F22" s="58"/>
      <c r="G22" s="58"/>
      <c r="H22" s="58"/>
      <c r="I22" s="61"/>
      <c r="J22" s="61"/>
      <c r="K22" s="61"/>
      <c r="L22" s="55" t="s">
        <v>374</v>
      </c>
      <c r="M22" s="47"/>
      <c r="N22" s="47"/>
      <c r="O22" s="252"/>
      <c r="P22" s="252"/>
      <c r="Q22" s="252"/>
      <c r="R22" s="252"/>
      <c r="S22" s="252"/>
      <c r="T22" s="252"/>
      <c r="U22" s="252"/>
      <c r="V22" s="252"/>
      <c r="W22" s="252"/>
      <c r="X22" s="252"/>
      <c r="Y22" s="252"/>
      <c r="Z22" s="253">
        <f t="shared" si="2"/>
        <v>0</v>
      </c>
      <c r="AA22" s="48"/>
      <c r="AB22" s="48"/>
      <c r="AC22" s="48"/>
      <c r="AD22" s="268"/>
      <c r="AE22" s="268"/>
      <c r="AF22" s="268"/>
      <c r="AG22" s="268"/>
      <c r="AH22" s="268"/>
      <c r="AI22" s="268"/>
      <c r="AJ22" s="268"/>
      <c r="AK22" s="268"/>
      <c r="AL22" s="268"/>
      <c r="AM22" s="268"/>
      <c r="AN22" s="268"/>
      <c r="AO22" s="464"/>
    </row>
    <row r="23" spans="1:41" ht="15.75" thickTop="1" x14ac:dyDescent="0.2">
      <c r="A23" s="58"/>
      <c r="B23" s="60" t="s">
        <v>245</v>
      </c>
      <c r="C23" s="60"/>
      <c r="D23" s="58"/>
      <c r="E23" s="60" t="s">
        <v>210</v>
      </c>
      <c r="F23" s="58"/>
      <c r="G23" s="201">
        <f>+'Fee Summary'!Y25</f>
        <v>0</v>
      </c>
      <c r="H23" s="66">
        <f>CEILING(H21*G23,0.01)</f>
        <v>0</v>
      </c>
      <c r="I23" s="61"/>
      <c r="J23" s="61"/>
      <c r="K23" s="61"/>
      <c r="L23" s="55" t="s">
        <v>375</v>
      </c>
      <c r="M23" s="47"/>
      <c r="N23" s="47"/>
      <c r="O23" s="274"/>
      <c r="P23" s="274"/>
      <c r="Q23" s="274"/>
      <c r="R23" s="274"/>
      <c r="S23" s="274"/>
      <c r="T23" s="274"/>
      <c r="U23" s="274"/>
      <c r="V23" s="274"/>
      <c r="W23" s="274"/>
      <c r="X23" s="274"/>
      <c r="Y23" s="274"/>
      <c r="Z23" s="273"/>
      <c r="AA23" s="47"/>
      <c r="AB23" s="47"/>
      <c r="AC23" s="54" t="s">
        <v>46</v>
      </c>
      <c r="AD23" s="195">
        <f t="shared" ref="AD23:AN23" si="4">O37+AD21</f>
        <v>0</v>
      </c>
      <c r="AE23" s="195">
        <f t="shared" si="4"/>
        <v>0</v>
      </c>
      <c r="AF23" s="195">
        <f t="shared" si="4"/>
        <v>0</v>
      </c>
      <c r="AG23" s="195">
        <f t="shared" si="4"/>
        <v>0</v>
      </c>
      <c r="AH23" s="195">
        <f t="shared" si="4"/>
        <v>0</v>
      </c>
      <c r="AI23" s="195">
        <f t="shared" si="4"/>
        <v>0</v>
      </c>
      <c r="AJ23" s="195">
        <f t="shared" si="4"/>
        <v>0</v>
      </c>
      <c r="AK23" s="195">
        <f t="shared" si="4"/>
        <v>0</v>
      </c>
      <c r="AL23" s="195">
        <f t="shared" si="4"/>
        <v>0</v>
      </c>
      <c r="AM23" s="195">
        <f t="shared" si="4"/>
        <v>0</v>
      </c>
      <c r="AN23" s="195">
        <f t="shared" si="4"/>
        <v>0</v>
      </c>
      <c r="AO23" s="124">
        <f>SUM(AD23:AN23)</f>
        <v>0</v>
      </c>
    </row>
    <row r="24" spans="1:41" x14ac:dyDescent="0.2">
      <c r="A24" s="58"/>
      <c r="B24" s="58"/>
      <c r="C24" s="58"/>
      <c r="D24" s="65"/>
      <c r="E24" s="67" t="s">
        <v>195</v>
      </c>
      <c r="F24" s="68"/>
      <c r="G24" s="621"/>
      <c r="H24" s="69">
        <f>+H40</f>
        <v>0</v>
      </c>
      <c r="I24" s="48"/>
      <c r="J24" s="61"/>
      <c r="K24" s="61"/>
      <c r="L24" s="55" t="s">
        <v>366</v>
      </c>
      <c r="M24" s="54"/>
      <c r="N24" s="54"/>
      <c r="O24" s="252"/>
      <c r="P24" s="252"/>
      <c r="Q24" s="252"/>
      <c r="R24" s="252"/>
      <c r="S24" s="252"/>
      <c r="T24" s="252"/>
      <c r="U24" s="252"/>
      <c r="V24" s="252"/>
      <c r="W24" s="252"/>
      <c r="X24" s="252"/>
      <c r="Y24" s="252"/>
      <c r="Z24" s="253">
        <f t="shared" si="2"/>
        <v>0</v>
      </c>
      <c r="AD24" s="724">
        <f>IF($AO$23=0,0,AD23/$AO$23)</f>
        <v>0</v>
      </c>
      <c r="AE24" s="724">
        <f t="shared" ref="AE24:AN24" si="5">IF($AO$23=0,0,AE23/$AO$23)</f>
        <v>0</v>
      </c>
      <c r="AF24" s="724">
        <f t="shared" si="5"/>
        <v>0</v>
      </c>
      <c r="AG24" s="724">
        <f t="shared" si="5"/>
        <v>0</v>
      </c>
      <c r="AH24" s="724">
        <f t="shared" si="5"/>
        <v>0</v>
      </c>
      <c r="AI24" s="724">
        <f t="shared" si="5"/>
        <v>0</v>
      </c>
      <c r="AJ24" s="724">
        <f t="shared" si="5"/>
        <v>0</v>
      </c>
      <c r="AK24" s="724">
        <f t="shared" si="5"/>
        <v>0</v>
      </c>
      <c r="AL24" s="724">
        <f t="shared" si="5"/>
        <v>0</v>
      </c>
      <c r="AM24" s="724">
        <f t="shared" si="5"/>
        <v>0</v>
      </c>
      <c r="AN24" s="724">
        <f t="shared" si="5"/>
        <v>0</v>
      </c>
      <c r="AO24" s="717">
        <f>SUM(AD24:AN24)</f>
        <v>0</v>
      </c>
    </row>
    <row r="25" spans="1:41" x14ac:dyDescent="0.2">
      <c r="A25" s="58"/>
      <c r="B25" s="58"/>
      <c r="C25" s="58"/>
      <c r="D25" s="58"/>
      <c r="E25" s="835" t="s">
        <v>57</v>
      </c>
      <c r="F25" s="835"/>
      <c r="G25" s="835"/>
      <c r="H25" s="70">
        <f>SUM(H21:H24)</f>
        <v>0</v>
      </c>
      <c r="I25" s="61"/>
      <c r="J25" s="61"/>
      <c r="K25" s="61"/>
      <c r="L25" s="55" t="s">
        <v>370</v>
      </c>
      <c r="M25" s="47"/>
      <c r="N25" s="54"/>
      <c r="O25" s="252"/>
      <c r="P25" s="252"/>
      <c r="Q25" s="252"/>
      <c r="R25" s="252"/>
      <c r="S25" s="252"/>
      <c r="T25" s="252"/>
      <c r="U25" s="252"/>
      <c r="V25" s="252"/>
      <c r="W25" s="252"/>
      <c r="X25" s="252"/>
      <c r="Y25" s="252"/>
      <c r="Z25" s="253">
        <f t="shared" si="2"/>
        <v>0</v>
      </c>
      <c r="AB25" s="636"/>
    </row>
    <row r="26" spans="1:41" x14ac:dyDescent="0.2">
      <c r="A26" s="58"/>
      <c r="B26" s="58"/>
      <c r="C26" s="58"/>
      <c r="E26" s="60" t="s">
        <v>245</v>
      </c>
      <c r="F26" s="58"/>
      <c r="G26" s="58"/>
      <c r="H26" s="60" t="s">
        <v>245</v>
      </c>
      <c r="I26" s="61"/>
      <c r="J26" s="61"/>
      <c r="K26" s="61"/>
      <c r="M26" s="47"/>
      <c r="N26" s="54"/>
      <c r="O26" s="254"/>
      <c r="P26" s="254"/>
      <c r="Q26" s="254"/>
      <c r="R26" s="254"/>
      <c r="S26" s="254"/>
      <c r="T26" s="254"/>
      <c r="U26" s="254"/>
      <c r="V26" s="254"/>
      <c r="W26" s="254"/>
      <c r="X26" s="254"/>
      <c r="Y26" s="254"/>
      <c r="Z26" s="270">
        <f>+SUM(Z17:Z25)</f>
        <v>0</v>
      </c>
      <c r="AB26" s="636"/>
    </row>
    <row r="27" spans="1:41" ht="15.75" thickBot="1" x14ac:dyDescent="0.25">
      <c r="A27" s="58"/>
      <c r="B27" s="58"/>
      <c r="C27" s="58"/>
      <c r="D27" s="58"/>
      <c r="E27" s="60" t="s">
        <v>194</v>
      </c>
      <c r="F27" s="58"/>
      <c r="G27" s="202">
        <f>+'Fee Summary'!Z25</f>
        <v>0.13</v>
      </c>
      <c r="H27" s="71">
        <f>CEILING((H21+H24)*G27,0.01)</f>
        <v>0</v>
      </c>
      <c r="I27" s="48"/>
      <c r="J27" s="61"/>
      <c r="K27" s="61"/>
      <c r="L27" s="15" t="s">
        <v>640</v>
      </c>
      <c r="M27" s="48"/>
      <c r="N27" s="48"/>
      <c r="O27" s="254"/>
      <c r="P27" s="254"/>
      <c r="Q27" s="254"/>
      <c r="R27" s="254"/>
      <c r="S27" s="254"/>
      <c r="T27" s="254"/>
      <c r="U27" s="254"/>
      <c r="V27" s="254"/>
      <c r="W27" s="254"/>
      <c r="X27" s="254"/>
      <c r="Y27" s="254"/>
      <c r="Z27" s="254"/>
      <c r="AB27" s="636"/>
    </row>
    <row r="28" spans="1:41" ht="15.75" thickTop="1" x14ac:dyDescent="0.2">
      <c r="A28" s="58"/>
      <c r="B28" s="58"/>
      <c r="C28" s="58"/>
      <c r="D28" s="48"/>
      <c r="E28" s="58"/>
      <c r="F28" s="58"/>
      <c r="G28" s="58"/>
      <c r="H28" s="72">
        <f>SUM(H25:H27)</f>
        <v>0</v>
      </c>
      <c r="I28" s="48"/>
      <c r="J28" s="61"/>
      <c r="K28" s="61"/>
      <c r="L28" s="55" t="s">
        <v>641</v>
      </c>
      <c r="M28" s="48"/>
      <c r="N28" s="48"/>
      <c r="O28" s="252"/>
      <c r="P28" s="252"/>
      <c r="Q28" s="252"/>
      <c r="R28" s="252"/>
      <c r="S28" s="252"/>
      <c r="T28" s="252"/>
      <c r="U28" s="252"/>
      <c r="V28" s="252"/>
      <c r="W28" s="252"/>
      <c r="X28" s="252"/>
      <c r="Y28" s="252"/>
      <c r="Z28" s="253">
        <f>SUM(O28:Y28)</f>
        <v>0</v>
      </c>
      <c r="AB28" s="636"/>
    </row>
    <row r="29" spans="1:41" x14ac:dyDescent="0.2">
      <c r="A29" s="60"/>
      <c r="B29" s="60"/>
      <c r="C29" s="60"/>
      <c r="D29" s="60"/>
      <c r="E29" s="67" t="s">
        <v>211</v>
      </c>
      <c r="F29" s="68"/>
      <c r="G29" s="203">
        <f>+'Fee Summary'!AA25</f>
        <v>0</v>
      </c>
      <c r="H29" s="69">
        <f>CEILING(H21*G29,0.01)</f>
        <v>0</v>
      </c>
      <c r="I29" s="48"/>
      <c r="J29" s="61"/>
      <c r="K29" s="61"/>
      <c r="L29" s="60"/>
      <c r="M29" s="47"/>
      <c r="N29" s="47"/>
      <c r="O29" s="274"/>
      <c r="P29" s="274"/>
      <c r="Q29" s="274"/>
      <c r="R29" s="274"/>
      <c r="S29" s="274"/>
      <c r="T29" s="274"/>
      <c r="U29" s="274"/>
      <c r="V29" s="274"/>
      <c r="W29" s="274"/>
      <c r="X29" s="274"/>
      <c r="Y29" s="274"/>
      <c r="Z29" s="586"/>
      <c r="AB29" s="636"/>
    </row>
    <row r="30" spans="1:41" x14ac:dyDescent="0.2">
      <c r="A30" s="74"/>
      <c r="B30" s="60"/>
      <c r="C30" s="60"/>
      <c r="D30" s="58"/>
      <c r="E30" s="834" t="s">
        <v>503</v>
      </c>
      <c r="F30" s="834"/>
      <c r="G30" s="834"/>
      <c r="H30" s="73">
        <f>SUM(H28:H29)</f>
        <v>0</v>
      </c>
      <c r="I30" s="58"/>
      <c r="J30" s="58"/>
      <c r="K30" s="58"/>
      <c r="L30" s="15" t="s">
        <v>642</v>
      </c>
      <c r="M30" s="48"/>
      <c r="N30" s="48"/>
      <c r="O30" s="254"/>
      <c r="P30" s="254"/>
      <c r="Q30" s="254"/>
      <c r="R30" s="254"/>
      <c r="S30" s="254"/>
      <c r="T30" s="254"/>
      <c r="U30" s="254"/>
      <c r="V30" s="254"/>
      <c r="W30" s="254"/>
      <c r="X30" s="254"/>
      <c r="Y30" s="254"/>
      <c r="Z30" s="254"/>
      <c r="AB30" s="635"/>
    </row>
    <row r="31" spans="1:41" x14ac:dyDescent="0.2">
      <c r="A31" s="60"/>
      <c r="B31" s="19" t="s">
        <v>537</v>
      </c>
      <c r="C31" s="48"/>
      <c r="D31" s="48"/>
      <c r="E31" s="48"/>
      <c r="F31" s="48"/>
      <c r="G31" s="48"/>
      <c r="H31" s="48"/>
      <c r="I31" s="58"/>
      <c r="J31" s="58"/>
      <c r="K31" s="58"/>
      <c r="L31" s="55" t="s">
        <v>643</v>
      </c>
      <c r="M31" s="48"/>
      <c r="N31" s="48"/>
      <c r="O31" s="252"/>
      <c r="P31" s="252"/>
      <c r="Q31" s="252"/>
      <c r="R31" s="252"/>
      <c r="S31" s="252"/>
      <c r="T31" s="252"/>
      <c r="U31" s="252"/>
      <c r="V31" s="252"/>
      <c r="W31" s="252"/>
      <c r="X31" s="252"/>
      <c r="Y31" s="252"/>
      <c r="Z31" s="253">
        <f>SUM(O31:Y31)</f>
        <v>0</v>
      </c>
      <c r="AB31" s="635"/>
    </row>
    <row r="32" spans="1:41" x14ac:dyDescent="0.2">
      <c r="A32" s="58"/>
      <c r="B32" s="59" t="s">
        <v>192</v>
      </c>
      <c r="C32" s="59"/>
      <c r="D32" s="59"/>
      <c r="E32" s="41" t="s">
        <v>538</v>
      </c>
      <c r="F32" s="41"/>
      <c r="G32" s="41" t="s">
        <v>539</v>
      </c>
      <c r="H32" s="41" t="s">
        <v>540</v>
      </c>
      <c r="I32" s="58"/>
      <c r="J32" s="58"/>
      <c r="K32" s="58"/>
      <c r="L32" s="55" t="s">
        <v>644</v>
      </c>
      <c r="M32" s="48"/>
      <c r="N32" s="48"/>
      <c r="O32" s="252"/>
      <c r="P32" s="252"/>
      <c r="Q32" s="252"/>
      <c r="R32" s="252"/>
      <c r="S32" s="252"/>
      <c r="T32" s="252"/>
      <c r="U32" s="252"/>
      <c r="V32" s="252"/>
      <c r="W32" s="252"/>
      <c r="X32" s="252"/>
      <c r="Y32" s="252"/>
      <c r="Z32" s="253">
        <f>SUM(O32:Y32)</f>
        <v>0</v>
      </c>
      <c r="AB32" s="635"/>
    </row>
    <row r="33" spans="1:28" x14ac:dyDescent="0.2">
      <c r="A33" s="74"/>
      <c r="B33" s="59"/>
      <c r="C33" s="59"/>
      <c r="D33" s="59"/>
      <c r="E33" s="41"/>
      <c r="F33" s="41"/>
      <c r="G33" s="41"/>
      <c r="H33" s="41"/>
      <c r="I33" s="58"/>
      <c r="J33" s="58"/>
      <c r="K33" s="58"/>
      <c r="L33" s="55" t="s">
        <v>645</v>
      </c>
      <c r="M33" s="48"/>
      <c r="N33" s="48"/>
      <c r="O33" s="252"/>
      <c r="P33" s="252"/>
      <c r="Q33" s="252"/>
      <c r="R33" s="252"/>
      <c r="S33" s="252"/>
      <c r="T33" s="252"/>
      <c r="U33" s="252"/>
      <c r="V33" s="252"/>
      <c r="W33" s="252"/>
      <c r="X33" s="252"/>
      <c r="Y33" s="252"/>
      <c r="Z33" s="253">
        <f>SUM(O33:Y33)</f>
        <v>0</v>
      </c>
      <c r="AB33" s="635"/>
    </row>
    <row r="34" spans="1:28" x14ac:dyDescent="0.2">
      <c r="A34" s="48"/>
      <c r="B34" s="59" t="s">
        <v>104</v>
      </c>
      <c r="C34" s="61"/>
      <c r="D34" s="61"/>
      <c r="E34" s="600"/>
      <c r="F34" s="322">
        <f>+IF(E15=0, ,E34/E16)</f>
        <v>0</v>
      </c>
      <c r="G34" s="198">
        <f>+'Fee Summary'!$P$11</f>
        <v>0</v>
      </c>
      <c r="H34" s="62">
        <f t="shared" ref="H34:H39" si="6">+E34*G34</f>
        <v>0</v>
      </c>
      <c r="I34" s="48"/>
      <c r="J34" s="48"/>
      <c r="K34" s="48"/>
      <c r="L34" s="55" t="s">
        <v>646</v>
      </c>
      <c r="M34" s="47"/>
      <c r="N34" s="47"/>
      <c r="O34" s="252"/>
      <c r="P34" s="252"/>
      <c r="Q34" s="252"/>
      <c r="R34" s="252"/>
      <c r="S34" s="252"/>
      <c r="T34" s="252"/>
      <c r="U34" s="252"/>
      <c r="V34" s="252"/>
      <c r="W34" s="252"/>
      <c r="X34" s="252"/>
      <c r="Y34" s="252"/>
      <c r="Z34" s="253">
        <f>SUM(O34:Y34)</f>
        <v>0</v>
      </c>
      <c r="AB34" s="635"/>
    </row>
    <row r="35" spans="1:28" x14ac:dyDescent="0.2">
      <c r="A35" s="48"/>
      <c r="B35" s="59" t="s">
        <v>360</v>
      </c>
      <c r="C35" s="61"/>
      <c r="D35" s="61"/>
      <c r="E35" s="600"/>
      <c r="F35" s="322">
        <f>+IF(E16=0, ,E35/E17)</f>
        <v>0</v>
      </c>
      <c r="G35" s="198">
        <f>+'Fee Summary'!$P$12</f>
        <v>0</v>
      </c>
      <c r="H35" s="62">
        <f t="shared" si="6"/>
        <v>0</v>
      </c>
      <c r="I35" s="48"/>
      <c r="J35" s="48"/>
      <c r="K35" s="48"/>
      <c r="M35" s="47"/>
      <c r="N35" s="47"/>
      <c r="O35" s="254"/>
      <c r="P35" s="254"/>
      <c r="Q35" s="254"/>
      <c r="R35" s="254"/>
      <c r="S35" s="254"/>
      <c r="T35" s="254"/>
      <c r="U35" s="254"/>
      <c r="V35" s="254"/>
      <c r="W35" s="254"/>
      <c r="X35" s="254"/>
      <c r="Y35" s="254"/>
      <c r="Z35" s="270">
        <f>+SUM(Z31:Z34)</f>
        <v>0</v>
      </c>
      <c r="AB35" s="635"/>
    </row>
    <row r="36" spans="1:28" ht="15.75" thickBot="1" x14ac:dyDescent="0.25">
      <c r="A36" s="48"/>
      <c r="B36" s="59" t="s">
        <v>134</v>
      </c>
      <c r="C36" s="61"/>
      <c r="D36" s="61"/>
      <c r="E36" s="600"/>
      <c r="F36" s="322">
        <f>+IF(E16=0, ,E36/E16)</f>
        <v>0</v>
      </c>
      <c r="G36" s="198">
        <f>+'Fee Summary'!$P$13</f>
        <v>0</v>
      </c>
      <c r="H36" s="62">
        <f t="shared" si="6"/>
        <v>0</v>
      </c>
      <c r="I36" s="48"/>
      <c r="J36" s="48"/>
      <c r="K36" s="48"/>
      <c r="M36" s="48"/>
      <c r="N36" s="48"/>
      <c r="O36" s="268"/>
      <c r="P36" s="268"/>
      <c r="Q36" s="268"/>
      <c r="R36" s="268"/>
      <c r="S36" s="268"/>
      <c r="T36" s="268"/>
      <c r="U36" s="268"/>
      <c r="V36" s="268"/>
      <c r="W36" s="268"/>
      <c r="X36" s="268"/>
      <c r="Y36" s="268"/>
      <c r="Z36" s="268"/>
      <c r="AB36" s="635"/>
    </row>
    <row r="37" spans="1:28" ht="15.75" thickTop="1" x14ac:dyDescent="0.2">
      <c r="B37" s="59" t="s">
        <v>318</v>
      </c>
      <c r="C37" s="47"/>
      <c r="D37" s="54"/>
      <c r="E37" s="600"/>
      <c r="F37" s="322">
        <f>+IF(E17=0, ,E37/E17)</f>
        <v>0</v>
      </c>
      <c r="G37" s="198">
        <f>+'Fee Summary'!$P$23</f>
        <v>0</v>
      </c>
      <c r="H37" s="62">
        <f t="shared" si="6"/>
        <v>0</v>
      </c>
      <c r="N37" s="54" t="s">
        <v>57</v>
      </c>
      <c r="O37" s="469">
        <f t="shared" ref="O37:Y37" si="7">SUM(O9:O36)</f>
        <v>0</v>
      </c>
      <c r="P37" s="469">
        <f t="shared" si="7"/>
        <v>0</v>
      </c>
      <c r="Q37" s="469">
        <f t="shared" si="7"/>
        <v>0</v>
      </c>
      <c r="R37" s="469">
        <f t="shared" si="7"/>
        <v>0</v>
      </c>
      <c r="S37" s="469">
        <f t="shared" si="7"/>
        <v>0</v>
      </c>
      <c r="T37" s="469">
        <f t="shared" si="7"/>
        <v>0</v>
      </c>
      <c r="U37" s="469">
        <f t="shared" si="7"/>
        <v>0</v>
      </c>
      <c r="V37" s="469">
        <f t="shared" si="7"/>
        <v>0</v>
      </c>
      <c r="W37" s="469">
        <f t="shared" si="7"/>
        <v>0</v>
      </c>
      <c r="X37" s="469">
        <f t="shared" si="7"/>
        <v>0</v>
      </c>
      <c r="Y37" s="469">
        <f t="shared" si="7"/>
        <v>0</v>
      </c>
      <c r="Z37" s="469">
        <f>SUM(O37:Y37)</f>
        <v>0</v>
      </c>
      <c r="AB37" s="635"/>
    </row>
    <row r="38" spans="1:28" x14ac:dyDescent="0.2">
      <c r="B38" s="59" t="s">
        <v>319</v>
      </c>
      <c r="C38" s="61"/>
      <c r="D38" s="54"/>
      <c r="E38" s="600"/>
      <c r="F38" s="322">
        <f>+IF(E18=0, ,E38/E18)</f>
        <v>0</v>
      </c>
      <c r="G38" s="198">
        <f>+'Fee Summary'!$P$24</f>
        <v>0</v>
      </c>
      <c r="H38" s="62">
        <f t="shared" si="6"/>
        <v>0</v>
      </c>
      <c r="O38" s="194"/>
      <c r="P38" s="194"/>
      <c r="Q38" s="194"/>
      <c r="R38" s="194"/>
      <c r="S38" s="194"/>
      <c r="T38" s="194"/>
      <c r="U38" s="194"/>
      <c r="V38" s="194"/>
      <c r="W38" s="194"/>
      <c r="X38" s="194"/>
      <c r="Y38" s="194"/>
      <c r="AB38" s="635"/>
    </row>
    <row r="39" spans="1:28" x14ac:dyDescent="0.2">
      <c r="B39" s="59" t="s">
        <v>361</v>
      </c>
      <c r="C39" s="61"/>
      <c r="D39" s="54"/>
      <c r="E39" s="600"/>
      <c r="F39" s="322">
        <f>+IF(E20=0, ,E39/E20)</f>
        <v>0</v>
      </c>
      <c r="G39" s="198">
        <f>+'Fee Summary'!$P$27</f>
        <v>0</v>
      </c>
      <c r="H39" s="62">
        <f t="shared" si="6"/>
        <v>0</v>
      </c>
      <c r="AB39" s="635"/>
    </row>
    <row r="40" spans="1:28" x14ac:dyDescent="0.2">
      <c r="B40" s="55"/>
      <c r="C40" s="48"/>
      <c r="D40" s="61" t="s">
        <v>46</v>
      </c>
      <c r="E40" s="601">
        <f>+SUM(E34:E39)</f>
        <v>0</v>
      </c>
      <c r="F40" s="323"/>
      <c r="G40" s="323"/>
      <c r="H40" s="167">
        <f>+SUM(H34:H39)</f>
        <v>0</v>
      </c>
      <c r="AB40" s="635"/>
    </row>
    <row r="41" spans="1:28" x14ac:dyDescent="0.2">
      <c r="AB41" s="635"/>
    </row>
    <row r="42" spans="1:28" x14ac:dyDescent="0.2">
      <c r="AB42" s="635"/>
    </row>
    <row r="43" spans="1:28" x14ac:dyDescent="0.2">
      <c r="AB43" s="635"/>
    </row>
    <row r="44" spans="1:28" x14ac:dyDescent="0.2">
      <c r="AB44" s="635"/>
    </row>
    <row r="45" spans="1:28" x14ac:dyDescent="0.2">
      <c r="AB45" s="635"/>
    </row>
    <row r="46" spans="1:28" x14ac:dyDescent="0.2">
      <c r="AB46" s="635"/>
    </row>
    <row r="47" spans="1:28" x14ac:dyDescent="0.2">
      <c r="AB47" s="635"/>
    </row>
    <row r="48" spans="1:28" x14ac:dyDescent="0.2">
      <c r="AB48" s="635"/>
    </row>
    <row r="49" spans="28:28" x14ac:dyDescent="0.2">
      <c r="AB49" s="635"/>
    </row>
    <row r="50" spans="28:28" x14ac:dyDescent="0.2">
      <c r="AB50" s="635"/>
    </row>
    <row r="51" spans="28:28" x14ac:dyDescent="0.2">
      <c r="AB51" s="157"/>
    </row>
  </sheetData>
  <sheetProtection algorithmName="SHA-512" hashValue="9TvnkAfY5waJROM7lAbL0LyEMy0Con7DKa8fLZDCp52/IFkupfmxXwmO9tZLaGy4EO6IpWZD1WPB0mGurfUweg==" saltValue="biYc7qR4twRTjJnJltbbRQ==" spinCount="100000" sheet="1" objects="1" scenarios="1"/>
  <mergeCells count="2">
    <mergeCell ref="E25:G25"/>
    <mergeCell ref="E30:G30"/>
  </mergeCells>
  <printOptions horizontalCentered="1"/>
  <pageMargins left="0.1" right="0.1" top="0.5" bottom="0.5" header="0.3" footer="0.25"/>
  <pageSetup scale="90" orientation="landscape" r:id="rId1"/>
  <headerFooter alignWithMargins="0">
    <oddFooter>&amp;L&amp;"Times New Roman,Regular"&amp;8Date of Estimate: &amp;D&amp;C&amp;"Times New Roman,Regular"&amp;8File Name: &amp;F</oddFooter>
  </headerFooter>
  <rowBreaks count="1" manualBreakCount="1">
    <brk id="40" max="16383" man="1"/>
  </rowBreaks>
  <colBreaks count="2" manualBreakCount="2">
    <brk id="11" max="39" man="1"/>
    <brk id="2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A5888-7568-4E41-8210-44AF4E85BD81}">
  <sheetPr codeName="Sheet23">
    <tabColor rgb="FFFFFF00"/>
  </sheetPr>
  <dimension ref="A1:AQ59"/>
  <sheetViews>
    <sheetView topLeftCell="P20" zoomScaleNormal="100" workbookViewId="0">
      <selection activeCell="B101" sqref="B101"/>
    </sheetView>
  </sheetViews>
  <sheetFormatPr defaultColWidth="9.140625" defaultRowHeight="15" x14ac:dyDescent="0.2"/>
  <cols>
    <col min="1" max="7" width="9.140625" style="619"/>
    <col min="8" max="8" width="15.85546875" style="619" bestFit="1" customWidth="1"/>
    <col min="9" max="11" width="8.140625" style="619" customWidth="1"/>
    <col min="12" max="13" width="20.7109375" style="619" customWidth="1"/>
    <col min="14" max="27" width="8.7109375" style="619" customWidth="1"/>
    <col min="28" max="29" width="20.7109375" style="619" customWidth="1"/>
    <col min="30" max="43" width="8.7109375" style="619" customWidth="1"/>
    <col min="44" max="46" width="6.28515625" style="619" customWidth="1"/>
    <col min="47" max="47" width="7.42578125" style="619" customWidth="1"/>
    <col min="48" max="16384" width="9.140625" style="619"/>
  </cols>
  <sheetData>
    <row r="1" spans="1:43" x14ac:dyDescent="0.2">
      <c r="A1" s="208"/>
      <c r="B1" s="48"/>
      <c r="C1" s="48"/>
      <c r="D1" s="48"/>
      <c r="E1" s="48"/>
      <c r="F1" s="40" t="s">
        <v>323</v>
      </c>
      <c r="G1" s="48"/>
      <c r="H1" s="48"/>
      <c r="I1" s="48"/>
      <c r="J1" s="48"/>
      <c r="K1" s="48"/>
      <c r="L1" s="47"/>
      <c r="M1" s="47"/>
      <c r="N1" s="47"/>
      <c r="O1" s="47"/>
      <c r="Q1" s="48"/>
      <c r="S1" s="40" t="s">
        <v>323</v>
      </c>
      <c r="T1" s="47"/>
      <c r="U1" s="47"/>
      <c r="V1" s="47"/>
      <c r="W1" s="47"/>
      <c r="X1" s="47"/>
      <c r="Y1" s="47"/>
      <c r="Z1" s="47"/>
      <c r="AA1" s="47"/>
      <c r="AB1" s="47"/>
      <c r="AC1" s="47"/>
      <c r="AD1" s="47"/>
      <c r="AE1" s="47"/>
      <c r="AG1" s="48"/>
      <c r="AI1" s="40" t="s">
        <v>323</v>
      </c>
      <c r="AJ1" s="47"/>
      <c r="AK1" s="47"/>
      <c r="AL1" s="47"/>
      <c r="AM1" s="47"/>
      <c r="AN1" s="47"/>
      <c r="AO1" s="47"/>
      <c r="AP1" s="47"/>
      <c r="AQ1" s="47"/>
    </row>
    <row r="2" spans="1:43" x14ac:dyDescent="0.2">
      <c r="A2" s="48"/>
      <c r="B2" s="48"/>
      <c r="C2" s="48"/>
      <c r="D2" s="48"/>
      <c r="E2" s="48"/>
      <c r="F2" s="33" t="s">
        <v>200</v>
      </c>
      <c r="G2" s="48"/>
      <c r="H2" s="48"/>
      <c r="I2" s="48"/>
      <c r="J2" s="48"/>
      <c r="K2" s="48"/>
      <c r="L2" s="47"/>
      <c r="M2" s="47"/>
      <c r="N2" s="47"/>
      <c r="O2" s="49"/>
      <c r="Q2" s="48"/>
      <c r="S2" s="50" t="s">
        <v>196</v>
      </c>
      <c r="T2" s="47"/>
      <c r="U2" s="47"/>
      <c r="V2" s="47"/>
      <c r="W2" s="47"/>
      <c r="X2" s="47"/>
      <c r="Y2" s="47"/>
      <c r="Z2" s="47"/>
      <c r="AA2" s="47"/>
      <c r="AB2" s="47"/>
      <c r="AC2" s="47"/>
      <c r="AD2" s="47"/>
      <c r="AE2" s="49"/>
      <c r="AG2" s="48"/>
      <c r="AI2" s="50" t="s">
        <v>196</v>
      </c>
      <c r="AJ2" s="47"/>
      <c r="AK2" s="47"/>
      <c r="AL2" s="47"/>
      <c r="AM2" s="47"/>
      <c r="AN2" s="47"/>
      <c r="AO2" s="47"/>
      <c r="AP2" s="47"/>
      <c r="AQ2" s="47"/>
    </row>
    <row r="3" spans="1:43" x14ac:dyDescent="0.2">
      <c r="A3" s="48"/>
      <c r="B3" s="48"/>
      <c r="C3" s="48"/>
      <c r="D3" s="48"/>
      <c r="E3" s="48"/>
      <c r="F3" s="78">
        <f>+'Cover Sht'!A15</f>
        <v>0</v>
      </c>
      <c r="G3" s="48"/>
      <c r="H3" s="48"/>
      <c r="I3" s="48"/>
      <c r="J3" s="48"/>
      <c r="K3" s="48"/>
      <c r="L3" s="47"/>
      <c r="M3" s="47"/>
      <c r="N3" s="47"/>
      <c r="O3" s="47"/>
      <c r="Q3" s="48"/>
      <c r="S3" s="78">
        <f>+'Cover Sht'!$A$15</f>
        <v>0</v>
      </c>
      <c r="T3" s="47"/>
      <c r="U3" s="47"/>
      <c r="V3" s="47"/>
      <c r="W3" s="47"/>
      <c r="X3" s="47"/>
      <c r="Y3" s="47"/>
      <c r="Z3" s="47"/>
      <c r="AA3" s="47"/>
      <c r="AB3" s="47"/>
      <c r="AC3" s="47"/>
      <c r="AD3" s="47"/>
      <c r="AE3" s="47"/>
      <c r="AG3" s="48"/>
      <c r="AI3" s="78">
        <f>+'Cover Sht'!$A$15</f>
        <v>0</v>
      </c>
      <c r="AJ3" s="47"/>
      <c r="AK3" s="47"/>
      <c r="AL3" s="47"/>
      <c r="AM3" s="47"/>
      <c r="AN3" s="47"/>
      <c r="AO3" s="47"/>
      <c r="AP3" s="47"/>
      <c r="AQ3" s="47"/>
    </row>
    <row r="4" spans="1:43" x14ac:dyDescent="0.2">
      <c r="A4" s="48"/>
      <c r="B4" s="48"/>
      <c r="C4" s="48"/>
      <c r="D4" s="48"/>
      <c r="E4" s="48"/>
      <c r="F4" s="48"/>
      <c r="G4" s="48"/>
      <c r="H4" s="48"/>
      <c r="I4" s="48"/>
      <c r="J4" s="17"/>
      <c r="K4" s="17"/>
      <c r="M4" s="51" t="s">
        <v>246</v>
      </c>
      <c r="N4" s="91">
        <f>+'Cover Sht'!$E$18</f>
        <v>0</v>
      </c>
      <c r="O4" s="49"/>
      <c r="P4" s="47"/>
      <c r="Q4" s="47"/>
      <c r="R4" s="47"/>
      <c r="T4" s="51"/>
      <c r="W4" s="51" t="s">
        <v>247</v>
      </c>
      <c r="X4" s="91">
        <f>+'Cover Sht'!$D$22</f>
        <v>0</v>
      </c>
      <c r="Z4" s="91"/>
      <c r="AA4" s="47"/>
      <c r="AC4" s="51" t="s">
        <v>246</v>
      </c>
      <c r="AD4" s="91">
        <f>+'Cover Sht'!$E$18</f>
        <v>0</v>
      </c>
      <c r="AE4" s="49"/>
      <c r="AF4" s="47"/>
      <c r="AG4" s="47"/>
      <c r="AH4" s="47"/>
      <c r="AJ4" s="51"/>
      <c r="AM4" s="51" t="s">
        <v>247</v>
      </c>
      <c r="AN4" s="91">
        <f>+'Cover Sht'!$D$22</f>
        <v>0</v>
      </c>
      <c r="AP4" s="91"/>
      <c r="AQ4" s="47"/>
    </row>
    <row r="5" spans="1:43" x14ac:dyDescent="0.2">
      <c r="A5" s="48"/>
      <c r="B5" s="81" t="s">
        <v>246</v>
      </c>
      <c r="C5" s="91">
        <f>+'Cover Sht'!$E$18</f>
        <v>0</v>
      </c>
      <c r="D5" s="49"/>
      <c r="E5" s="47"/>
      <c r="F5" s="47"/>
      <c r="G5" s="81" t="s">
        <v>247</v>
      </c>
      <c r="H5" s="91">
        <f>+'Cover Sht'!$D$22</f>
        <v>0</v>
      </c>
      <c r="J5" s="17"/>
      <c r="K5" s="17"/>
      <c r="M5" s="51" t="s">
        <v>248</v>
      </c>
      <c r="N5" s="208">
        <f>IF('Cover Sht'!$A$10="POST  DESIGN  SERVICES",'Cover Sht'!$E$21,'Cover Sht'!$E$19)</f>
        <v>0</v>
      </c>
      <c r="O5" s="49"/>
      <c r="P5" s="47"/>
      <c r="Q5" s="47"/>
      <c r="R5" s="47"/>
      <c r="T5" s="51"/>
      <c r="W5" s="51" t="s">
        <v>249</v>
      </c>
      <c r="X5" s="91">
        <f>+'Cover Sht'!$A$28</f>
        <v>0</v>
      </c>
      <c r="Z5" s="91"/>
      <c r="AA5" s="47"/>
      <c r="AC5" s="51" t="s">
        <v>248</v>
      </c>
      <c r="AD5" s="208">
        <f>IF('Cover Sht'!$A$10="POST  DESIGN  SERVICES",'Cover Sht'!$E$21,'Cover Sht'!$E$19)</f>
        <v>0</v>
      </c>
      <c r="AE5" s="49"/>
      <c r="AF5" s="47"/>
      <c r="AG5" s="47"/>
      <c r="AH5" s="47"/>
      <c r="AJ5" s="51"/>
      <c r="AM5" s="51" t="s">
        <v>249</v>
      </c>
      <c r="AN5" s="91">
        <f>+'Cover Sht'!$A$28</f>
        <v>0</v>
      </c>
      <c r="AP5" s="91"/>
      <c r="AQ5" s="47"/>
    </row>
    <row r="6" spans="1:43" x14ac:dyDescent="0.2">
      <c r="A6" s="48"/>
      <c r="B6" s="81" t="s">
        <v>248</v>
      </c>
      <c r="C6" s="208">
        <f>IF('Cover Sht'!$A$10="POST  DESIGN  SERVICES",'Cover Sht'!$E$21,'Cover Sht'!$E$19)</f>
        <v>0</v>
      </c>
      <c r="D6" s="49"/>
      <c r="E6" s="47"/>
      <c r="F6" s="47"/>
      <c r="G6" s="81" t="s">
        <v>249</v>
      </c>
      <c r="H6" s="91">
        <f>+'Cover Sht'!$A$28</f>
        <v>0</v>
      </c>
      <c r="J6" s="61"/>
      <c r="K6" s="61"/>
      <c r="L6" s="47"/>
      <c r="M6" s="47"/>
      <c r="N6" s="42" t="s">
        <v>478</v>
      </c>
      <c r="O6" s="42" t="s">
        <v>45</v>
      </c>
      <c r="P6" s="38" t="s">
        <v>50</v>
      </c>
      <c r="Q6" s="38" t="s">
        <v>907</v>
      </c>
      <c r="R6" s="38" t="s">
        <v>478</v>
      </c>
      <c r="S6" s="38" t="s">
        <v>910</v>
      </c>
      <c r="T6" s="38" t="s">
        <v>921</v>
      </c>
      <c r="U6" s="38" t="s">
        <v>478</v>
      </c>
      <c r="V6" s="38" t="s">
        <v>912</v>
      </c>
      <c r="W6" s="38" t="s">
        <v>483</v>
      </c>
      <c r="X6" s="38" t="s">
        <v>875</v>
      </c>
      <c r="Y6" s="38" t="s">
        <v>875</v>
      </c>
      <c r="Z6" s="38" t="s">
        <v>134</v>
      </c>
      <c r="AA6" s="38" t="s">
        <v>46</v>
      </c>
      <c r="AB6" s="47"/>
      <c r="AC6" s="47"/>
      <c r="AD6" s="42" t="s">
        <v>478</v>
      </c>
      <c r="AE6" s="42" t="s">
        <v>45</v>
      </c>
      <c r="AF6" s="38" t="s">
        <v>50</v>
      </c>
      <c r="AG6" s="38" t="s">
        <v>907</v>
      </c>
      <c r="AH6" s="38" t="s">
        <v>478</v>
      </c>
      <c r="AI6" s="38" t="s">
        <v>910</v>
      </c>
      <c r="AJ6" s="38" t="s">
        <v>921</v>
      </c>
      <c r="AK6" s="38" t="s">
        <v>478</v>
      </c>
      <c r="AL6" s="38" t="s">
        <v>912</v>
      </c>
      <c r="AM6" s="38" t="s">
        <v>483</v>
      </c>
      <c r="AN6" s="38" t="s">
        <v>875</v>
      </c>
      <c r="AO6" s="38" t="s">
        <v>875</v>
      </c>
      <c r="AP6" s="38" t="s">
        <v>134</v>
      </c>
      <c r="AQ6" s="38" t="s">
        <v>46</v>
      </c>
    </row>
    <row r="7" spans="1:43" x14ac:dyDescent="0.2">
      <c r="A7" s="48"/>
      <c r="B7" s="61"/>
      <c r="C7" s="61"/>
      <c r="D7" s="61"/>
      <c r="E7" s="61"/>
      <c r="F7" s="61"/>
      <c r="G7" s="47"/>
      <c r="H7" s="61"/>
      <c r="I7" s="61"/>
      <c r="J7" s="61"/>
      <c r="K7" s="61"/>
      <c r="M7" s="54"/>
      <c r="N7" s="39" t="s">
        <v>45</v>
      </c>
      <c r="O7" s="44" t="s">
        <v>49</v>
      </c>
      <c r="P7" s="39" t="s">
        <v>876</v>
      </c>
      <c r="Q7" s="39" t="s">
        <v>908</v>
      </c>
      <c r="R7" s="39" t="s">
        <v>910</v>
      </c>
      <c r="S7" s="39" t="s">
        <v>911</v>
      </c>
      <c r="T7" s="39" t="s">
        <v>922</v>
      </c>
      <c r="U7" s="39" t="s">
        <v>912</v>
      </c>
      <c r="V7" s="39" t="s">
        <v>483</v>
      </c>
      <c r="W7" s="39"/>
      <c r="X7" s="39" t="s">
        <v>491</v>
      </c>
      <c r="Y7" s="39" t="s">
        <v>86</v>
      </c>
      <c r="Z7" s="39"/>
      <c r="AA7" s="39" t="s">
        <v>51</v>
      </c>
      <c r="AC7" s="54"/>
      <c r="AD7" s="39" t="s">
        <v>45</v>
      </c>
      <c r="AE7" s="44" t="s">
        <v>49</v>
      </c>
      <c r="AF7" s="39" t="s">
        <v>876</v>
      </c>
      <c r="AG7" s="39" t="s">
        <v>908</v>
      </c>
      <c r="AH7" s="39" t="s">
        <v>910</v>
      </c>
      <c r="AI7" s="39" t="s">
        <v>911</v>
      </c>
      <c r="AJ7" s="39" t="s">
        <v>922</v>
      </c>
      <c r="AK7" s="39" t="s">
        <v>912</v>
      </c>
      <c r="AL7" s="39" t="s">
        <v>483</v>
      </c>
      <c r="AM7" s="39"/>
      <c r="AN7" s="39" t="s">
        <v>491</v>
      </c>
      <c r="AO7" s="39" t="s">
        <v>86</v>
      </c>
      <c r="AP7" s="39"/>
      <c r="AQ7" s="39" t="s">
        <v>51</v>
      </c>
    </row>
    <row r="8" spans="1:43" x14ac:dyDescent="0.2">
      <c r="A8" s="58"/>
      <c r="B8" s="59" t="s">
        <v>192</v>
      </c>
      <c r="C8" s="59"/>
      <c r="D8" s="59"/>
      <c r="E8" s="41" t="s">
        <v>238</v>
      </c>
      <c r="F8" s="41"/>
      <c r="G8" s="41" t="s">
        <v>239</v>
      </c>
      <c r="H8" s="41" t="s">
        <v>166</v>
      </c>
      <c r="I8" s="60"/>
      <c r="J8" s="61"/>
      <c r="K8" s="61"/>
      <c r="M8" s="54"/>
      <c r="N8" s="44" t="s">
        <v>49</v>
      </c>
      <c r="O8" s="44"/>
      <c r="P8" s="39"/>
      <c r="Q8" s="39" t="s">
        <v>909</v>
      </c>
      <c r="R8" s="39" t="s">
        <v>911</v>
      </c>
      <c r="S8" s="39"/>
      <c r="T8" s="39" t="s">
        <v>923</v>
      </c>
      <c r="U8" s="39" t="s">
        <v>483</v>
      </c>
      <c r="V8" s="39"/>
      <c r="W8" s="39"/>
      <c r="X8" s="39"/>
      <c r="Y8" s="39" t="s">
        <v>821</v>
      </c>
      <c r="Z8" s="39"/>
      <c r="AA8" s="39"/>
      <c r="AC8" s="54"/>
      <c r="AD8" s="44" t="s">
        <v>49</v>
      </c>
      <c r="AE8" s="44"/>
      <c r="AF8" s="39"/>
      <c r="AG8" s="39" t="s">
        <v>909</v>
      </c>
      <c r="AH8" s="39" t="s">
        <v>911</v>
      </c>
      <c r="AI8" s="39"/>
      <c r="AJ8" s="39" t="s">
        <v>923</v>
      </c>
      <c r="AK8" s="39" t="s">
        <v>483</v>
      </c>
      <c r="AL8" s="39"/>
      <c r="AM8" s="39"/>
      <c r="AN8" s="39"/>
      <c r="AO8" s="39" t="s">
        <v>821</v>
      </c>
      <c r="AP8" s="39"/>
      <c r="AQ8" s="39"/>
    </row>
    <row r="9" spans="1:43" x14ac:dyDescent="0.2">
      <c r="A9" s="48"/>
      <c r="B9" s="48"/>
      <c r="C9" s="48"/>
      <c r="D9" s="48"/>
      <c r="E9" s="48"/>
      <c r="F9" s="48"/>
      <c r="G9" s="48"/>
      <c r="H9" s="48"/>
      <c r="I9" s="61"/>
      <c r="J9" s="59"/>
      <c r="K9" s="61"/>
      <c r="L9" s="15" t="s">
        <v>487</v>
      </c>
      <c r="M9" s="54"/>
      <c r="N9" s="271"/>
      <c r="O9" s="271"/>
      <c r="P9" s="271"/>
      <c r="Q9" s="271"/>
      <c r="R9" s="271"/>
      <c r="S9" s="271"/>
      <c r="T9" s="271"/>
      <c r="U9" s="271"/>
      <c r="V9" s="271"/>
      <c r="W9" s="271"/>
      <c r="X9" s="271"/>
      <c r="Y9" s="271"/>
      <c r="Z9" s="271"/>
      <c r="AA9" s="271"/>
      <c r="AB9" s="15" t="s">
        <v>574</v>
      </c>
      <c r="AC9" s="54"/>
      <c r="AD9" s="271"/>
      <c r="AE9" s="271"/>
      <c r="AF9" s="271"/>
      <c r="AG9" s="271"/>
      <c r="AH9" s="271"/>
      <c r="AI9" s="271"/>
      <c r="AJ9" s="271"/>
      <c r="AK9" s="271"/>
      <c r="AL9" s="271"/>
      <c r="AM9" s="271"/>
      <c r="AN9" s="271"/>
      <c r="AO9" s="271"/>
      <c r="AP9" s="271"/>
      <c r="AQ9" s="271"/>
    </row>
    <row r="10" spans="1:43" x14ac:dyDescent="0.2">
      <c r="A10" s="48"/>
      <c r="B10" s="59" t="s">
        <v>359</v>
      </c>
      <c r="C10" s="61"/>
      <c r="D10" s="61"/>
      <c r="E10" s="582">
        <f>+AD50</f>
        <v>0</v>
      </c>
      <c r="F10" s="58"/>
      <c r="G10" s="199">
        <f>+'Fee Summary'!G11</f>
        <v>0</v>
      </c>
      <c r="H10" s="66">
        <f t="shared" ref="H10:H22" si="0">CEILING(E10*G10,0.01)</f>
        <v>0</v>
      </c>
      <c r="I10" s="61"/>
      <c r="J10" s="59"/>
      <c r="K10" s="61"/>
      <c r="L10" s="55" t="s">
        <v>924</v>
      </c>
      <c r="M10" s="47"/>
      <c r="N10" s="252"/>
      <c r="O10" s="252"/>
      <c r="P10" s="252"/>
      <c r="Q10" s="252"/>
      <c r="R10" s="252"/>
      <c r="S10" s="252"/>
      <c r="T10" s="252"/>
      <c r="U10" s="252"/>
      <c r="V10" s="252"/>
      <c r="W10" s="252"/>
      <c r="X10" s="252"/>
      <c r="Y10" s="252"/>
      <c r="Z10" s="252"/>
      <c r="AA10" s="253">
        <f>SUM(N10:Z10)</f>
        <v>0</v>
      </c>
      <c r="AB10" s="55" t="s">
        <v>929</v>
      </c>
      <c r="AC10" s="47"/>
      <c r="AD10" s="252"/>
      <c r="AE10" s="252"/>
      <c r="AF10" s="252"/>
      <c r="AG10" s="252"/>
      <c r="AH10" s="252"/>
      <c r="AI10" s="252"/>
      <c r="AJ10" s="252"/>
      <c r="AK10" s="252"/>
      <c r="AL10" s="252"/>
      <c r="AM10" s="252"/>
      <c r="AN10" s="252"/>
      <c r="AO10" s="252"/>
      <c r="AP10" s="252"/>
      <c r="AQ10" s="253">
        <f>SUM(AD10:AP10)</f>
        <v>0</v>
      </c>
    </row>
    <row r="11" spans="1:43" x14ac:dyDescent="0.2">
      <c r="A11" s="48"/>
      <c r="B11" s="59" t="s">
        <v>256</v>
      </c>
      <c r="C11" s="61"/>
      <c r="D11" s="61"/>
      <c r="E11" s="582">
        <f>+AE50</f>
        <v>0</v>
      </c>
      <c r="F11" s="58"/>
      <c r="G11" s="199">
        <f>+'Fee Summary'!G12</f>
        <v>0</v>
      </c>
      <c r="H11" s="66">
        <f t="shared" si="0"/>
        <v>0</v>
      </c>
      <c r="I11" s="61"/>
      <c r="J11" s="59"/>
      <c r="K11" s="61"/>
      <c r="L11" s="55" t="s">
        <v>324</v>
      </c>
      <c r="M11" s="54"/>
      <c r="N11" s="252"/>
      <c r="O11" s="252"/>
      <c r="P11" s="252"/>
      <c r="Q11" s="252"/>
      <c r="R11" s="252"/>
      <c r="S11" s="252"/>
      <c r="T11" s="252"/>
      <c r="U11" s="252"/>
      <c r="V11" s="252"/>
      <c r="W11" s="252"/>
      <c r="X11" s="252"/>
      <c r="Y11" s="252"/>
      <c r="Z11" s="252"/>
      <c r="AA11" s="253">
        <f>SUM(N11:Z11)</f>
        <v>0</v>
      </c>
      <c r="AB11" s="55" t="s">
        <v>575</v>
      </c>
      <c r="AD11" s="252"/>
      <c r="AE11" s="252"/>
      <c r="AF11" s="252"/>
      <c r="AG11" s="252"/>
      <c r="AH11" s="252"/>
      <c r="AI11" s="252"/>
      <c r="AJ11" s="252"/>
      <c r="AK11" s="252"/>
      <c r="AL11" s="252"/>
      <c r="AM11" s="252"/>
      <c r="AN11" s="252"/>
      <c r="AO11" s="252"/>
      <c r="AP11" s="252"/>
      <c r="AQ11" s="253">
        <f>SUM(AD11:AP11)</f>
        <v>0</v>
      </c>
    </row>
    <row r="12" spans="1:43" x14ac:dyDescent="0.2">
      <c r="A12" s="171" t="s">
        <v>152</v>
      </c>
      <c r="B12" s="59" t="s">
        <v>104</v>
      </c>
      <c r="C12" s="61"/>
      <c r="D12" s="61"/>
      <c r="E12" s="582">
        <f>+AF50</f>
        <v>0</v>
      </c>
      <c r="F12" s="58"/>
      <c r="G12" s="199">
        <f>+'Fee Summary'!G13</f>
        <v>0</v>
      </c>
      <c r="H12" s="66">
        <f t="shared" si="0"/>
        <v>0</v>
      </c>
      <c r="I12" s="61"/>
      <c r="J12" s="59"/>
      <c r="K12" s="61"/>
      <c r="L12" s="55" t="s">
        <v>926</v>
      </c>
      <c r="M12" s="48"/>
      <c r="N12" s="252"/>
      <c r="O12" s="252"/>
      <c r="P12" s="252"/>
      <c r="Q12" s="252"/>
      <c r="R12" s="252"/>
      <c r="S12" s="252"/>
      <c r="T12" s="252"/>
      <c r="U12" s="252"/>
      <c r="V12" s="252"/>
      <c r="W12" s="252"/>
      <c r="X12" s="252"/>
      <c r="Y12" s="252"/>
      <c r="Z12" s="252"/>
      <c r="AA12" s="253">
        <f>SUM(N12:Z12)</f>
        <v>0</v>
      </c>
      <c r="AD12" s="640"/>
      <c r="AE12" s="640"/>
      <c r="AF12" s="640"/>
      <c r="AG12" s="640"/>
      <c r="AH12" s="640"/>
      <c r="AI12" s="640"/>
      <c r="AJ12" s="640"/>
      <c r="AK12" s="640"/>
      <c r="AL12" s="640"/>
      <c r="AM12" s="640"/>
      <c r="AN12" s="640"/>
      <c r="AO12" s="640"/>
      <c r="AP12" s="640"/>
      <c r="AQ12" s="641">
        <f>+SUM(AQ10:AQ11)</f>
        <v>0</v>
      </c>
    </row>
    <row r="13" spans="1:43" x14ac:dyDescent="0.2">
      <c r="A13" s="35"/>
      <c r="B13" s="59" t="s">
        <v>546</v>
      </c>
      <c r="C13" s="63"/>
      <c r="D13" s="61"/>
      <c r="E13" s="582">
        <f>+AG50</f>
        <v>0</v>
      </c>
      <c r="F13" s="58"/>
      <c r="G13" s="199">
        <f>+'Fee Summary'!G26</f>
        <v>0</v>
      </c>
      <c r="H13" s="66">
        <f t="shared" si="0"/>
        <v>0</v>
      </c>
      <c r="I13" s="61"/>
      <c r="J13" s="59"/>
      <c r="K13" s="61"/>
      <c r="L13" s="60"/>
      <c r="M13" s="48"/>
      <c r="N13" s="254"/>
      <c r="O13" s="254"/>
      <c r="P13" s="254"/>
      <c r="Q13" s="254"/>
      <c r="R13" s="254"/>
      <c r="S13" s="254"/>
      <c r="T13" s="254"/>
      <c r="U13" s="254"/>
      <c r="V13" s="254"/>
      <c r="W13" s="254"/>
      <c r="X13" s="254"/>
      <c r="Y13" s="254"/>
      <c r="Z13" s="254"/>
      <c r="AA13" s="270">
        <f>+SUM(AA10:AA12)</f>
        <v>0</v>
      </c>
      <c r="AB13" s="15" t="s">
        <v>576</v>
      </c>
      <c r="AD13" s="640"/>
      <c r="AE13" s="640"/>
      <c r="AF13" s="640"/>
      <c r="AG13" s="640"/>
      <c r="AH13" s="640"/>
      <c r="AI13" s="640"/>
      <c r="AJ13" s="640"/>
      <c r="AK13" s="640"/>
      <c r="AL13" s="640"/>
      <c r="AM13" s="640"/>
      <c r="AN13" s="640"/>
      <c r="AO13" s="640"/>
      <c r="AP13" s="640"/>
      <c r="AQ13" s="640"/>
    </row>
    <row r="14" spans="1:43" x14ac:dyDescent="0.2">
      <c r="A14" s="171" t="s">
        <v>152</v>
      </c>
      <c r="B14" s="59" t="s">
        <v>321</v>
      </c>
      <c r="C14" s="63"/>
      <c r="D14" s="54"/>
      <c r="E14" s="582">
        <f>+AH50</f>
        <v>0</v>
      </c>
      <c r="F14" s="614"/>
      <c r="G14" s="199">
        <f>+'Fee Summary'!G27</f>
        <v>0</v>
      </c>
      <c r="H14" s="66">
        <f t="shared" si="0"/>
        <v>0</v>
      </c>
      <c r="I14" s="61"/>
      <c r="J14" s="59"/>
      <c r="K14" s="61"/>
      <c r="L14" s="15" t="s">
        <v>571</v>
      </c>
      <c r="M14" s="47"/>
      <c r="N14" s="254"/>
      <c r="O14" s="254"/>
      <c r="P14" s="254"/>
      <c r="Q14" s="254"/>
      <c r="R14" s="254"/>
      <c r="S14" s="254"/>
      <c r="T14" s="254"/>
      <c r="U14" s="254"/>
      <c r="V14" s="254"/>
      <c r="W14" s="254"/>
      <c r="X14" s="254"/>
      <c r="Y14" s="254"/>
      <c r="Z14" s="254"/>
      <c r="AA14" s="254"/>
      <c r="AB14" s="55" t="s">
        <v>346</v>
      </c>
      <c r="AC14" s="47"/>
      <c r="AD14" s="252"/>
      <c r="AE14" s="252"/>
      <c r="AF14" s="252"/>
      <c r="AG14" s="252"/>
      <c r="AH14" s="252"/>
      <c r="AI14" s="252"/>
      <c r="AJ14" s="252"/>
      <c r="AK14" s="252"/>
      <c r="AL14" s="252"/>
      <c r="AM14" s="252"/>
      <c r="AN14" s="252"/>
      <c r="AO14" s="252"/>
      <c r="AP14" s="252"/>
      <c r="AQ14" s="253">
        <f>SUM(AD14:AP14)</f>
        <v>0</v>
      </c>
    </row>
    <row r="15" spans="1:43" x14ac:dyDescent="0.2">
      <c r="A15" s="171" t="s">
        <v>152</v>
      </c>
      <c r="B15" s="59" t="s">
        <v>322</v>
      </c>
      <c r="C15" s="63"/>
      <c r="D15" s="54"/>
      <c r="E15" s="582">
        <f>+AI50</f>
        <v>0</v>
      </c>
      <c r="F15" s="614"/>
      <c r="G15" s="199">
        <f>+'Fee Summary'!G28</f>
        <v>0</v>
      </c>
      <c r="H15" s="66">
        <f t="shared" si="0"/>
        <v>0</v>
      </c>
      <c r="I15" s="61"/>
      <c r="J15" s="59"/>
      <c r="K15" s="61"/>
      <c r="L15" s="55" t="s">
        <v>924</v>
      </c>
      <c r="M15" s="48"/>
      <c r="N15" s="252"/>
      <c r="O15" s="252"/>
      <c r="P15" s="252"/>
      <c r="Q15" s="252"/>
      <c r="R15" s="252"/>
      <c r="S15" s="252"/>
      <c r="T15" s="252"/>
      <c r="U15" s="252"/>
      <c r="V15" s="252"/>
      <c r="W15" s="252"/>
      <c r="X15" s="252"/>
      <c r="Y15" s="252"/>
      <c r="Z15" s="252"/>
      <c r="AA15" s="253">
        <f>SUM(N15:Z15)</f>
        <v>0</v>
      </c>
      <c r="AB15" s="55" t="s">
        <v>347</v>
      </c>
      <c r="AC15" s="47"/>
      <c r="AD15" s="252"/>
      <c r="AE15" s="252"/>
      <c r="AF15" s="252"/>
      <c r="AG15" s="252"/>
      <c r="AH15" s="252"/>
      <c r="AI15" s="252"/>
      <c r="AJ15" s="252"/>
      <c r="AK15" s="252"/>
      <c r="AL15" s="252"/>
      <c r="AM15" s="252"/>
      <c r="AN15" s="252"/>
      <c r="AO15" s="252"/>
      <c r="AP15" s="252"/>
      <c r="AQ15" s="253">
        <f>SUM(AD15:AP15)</f>
        <v>0</v>
      </c>
    </row>
    <row r="16" spans="1:43" x14ac:dyDescent="0.2">
      <c r="A16" s="35" t="s">
        <v>245</v>
      </c>
      <c r="B16" s="59" t="s">
        <v>316</v>
      </c>
      <c r="C16" s="63"/>
      <c r="D16" s="54"/>
      <c r="E16" s="582">
        <f>+AJ50</f>
        <v>0</v>
      </c>
      <c r="F16" s="614"/>
      <c r="G16" s="199">
        <f>+'Fee Summary'!G29</f>
        <v>0</v>
      </c>
      <c r="H16" s="66">
        <f t="shared" si="0"/>
        <v>0</v>
      </c>
      <c r="I16" s="61"/>
      <c r="J16" s="59"/>
      <c r="K16" s="61"/>
      <c r="L16" s="55" t="s">
        <v>324</v>
      </c>
      <c r="M16" s="48"/>
      <c r="N16" s="252"/>
      <c r="O16" s="252"/>
      <c r="P16" s="252"/>
      <c r="Q16" s="252"/>
      <c r="R16" s="252"/>
      <c r="S16" s="252"/>
      <c r="T16" s="252"/>
      <c r="U16" s="252"/>
      <c r="V16" s="252"/>
      <c r="W16" s="252"/>
      <c r="X16" s="252"/>
      <c r="Y16" s="252"/>
      <c r="Z16" s="252"/>
      <c r="AA16" s="253">
        <f>SUM(N16:Z16)</f>
        <v>0</v>
      </c>
      <c r="AB16" s="55" t="s">
        <v>348</v>
      </c>
      <c r="AC16" s="47"/>
      <c r="AD16" s="252"/>
      <c r="AE16" s="252"/>
      <c r="AF16" s="252"/>
      <c r="AG16" s="252"/>
      <c r="AH16" s="252"/>
      <c r="AI16" s="252"/>
      <c r="AJ16" s="252"/>
      <c r="AK16" s="252"/>
      <c r="AL16" s="252"/>
      <c r="AM16" s="252"/>
      <c r="AN16" s="252"/>
      <c r="AO16" s="252"/>
      <c r="AP16" s="252"/>
      <c r="AQ16" s="253">
        <f>SUM(AD16:AP16)</f>
        <v>0</v>
      </c>
    </row>
    <row r="17" spans="1:43" x14ac:dyDescent="0.2">
      <c r="A17" s="35"/>
      <c r="B17" s="59" t="s">
        <v>481</v>
      </c>
      <c r="C17" s="63"/>
      <c r="D17" s="54"/>
      <c r="E17" s="582">
        <f>+AK50</f>
        <v>0</v>
      </c>
      <c r="F17" s="614"/>
      <c r="G17" s="199">
        <f>+'Fee Summary'!G33</f>
        <v>0</v>
      </c>
      <c r="H17" s="66">
        <f t="shared" si="0"/>
        <v>0</v>
      </c>
      <c r="I17" s="61"/>
      <c r="J17" s="59"/>
      <c r="K17" s="61"/>
      <c r="L17" s="55" t="s">
        <v>926</v>
      </c>
      <c r="M17" s="48"/>
      <c r="N17" s="252"/>
      <c r="O17" s="252"/>
      <c r="P17" s="252"/>
      <c r="Q17" s="252"/>
      <c r="R17" s="252"/>
      <c r="S17" s="252"/>
      <c r="T17" s="252"/>
      <c r="U17" s="252"/>
      <c r="V17" s="252"/>
      <c r="W17" s="252"/>
      <c r="X17" s="252"/>
      <c r="Y17" s="252"/>
      <c r="Z17" s="252"/>
      <c r="AA17" s="253">
        <f>SUM(N17:Z17)</f>
        <v>0</v>
      </c>
      <c r="AD17" s="640"/>
      <c r="AE17" s="640"/>
      <c r="AF17" s="640"/>
      <c r="AG17" s="640"/>
      <c r="AH17" s="640"/>
      <c r="AI17" s="640"/>
      <c r="AJ17" s="640"/>
      <c r="AK17" s="640"/>
      <c r="AL17" s="640"/>
      <c r="AM17" s="640"/>
      <c r="AN17" s="640"/>
      <c r="AO17" s="640"/>
      <c r="AP17" s="640"/>
      <c r="AQ17" s="641">
        <f>+SUM(AQ14:AQ16)</f>
        <v>0</v>
      </c>
    </row>
    <row r="18" spans="1:43" x14ac:dyDescent="0.2">
      <c r="A18" s="171" t="s">
        <v>152</v>
      </c>
      <c r="B18" s="59" t="s">
        <v>482</v>
      </c>
      <c r="C18" s="63"/>
      <c r="D18" s="54"/>
      <c r="E18" s="582">
        <f>+AL50</f>
        <v>0</v>
      </c>
      <c r="F18" s="614"/>
      <c r="G18" s="199">
        <f>+'Fee Summary'!G34</f>
        <v>0</v>
      </c>
      <c r="H18" s="66">
        <f t="shared" si="0"/>
        <v>0</v>
      </c>
      <c r="I18" s="61"/>
      <c r="J18" s="59"/>
      <c r="K18" s="61"/>
      <c r="L18" s="85"/>
      <c r="M18" s="48"/>
      <c r="N18" s="254"/>
      <c r="O18" s="254"/>
      <c r="P18" s="254"/>
      <c r="Q18" s="254"/>
      <c r="R18" s="254"/>
      <c r="S18" s="254"/>
      <c r="T18" s="254"/>
      <c r="U18" s="254"/>
      <c r="V18" s="254"/>
      <c r="W18" s="254"/>
      <c r="X18" s="254"/>
      <c r="Y18" s="254"/>
      <c r="Z18" s="254"/>
      <c r="AA18" s="270">
        <f>+SUM(AA15:AA17)</f>
        <v>0</v>
      </c>
      <c r="AB18" s="15" t="s">
        <v>650</v>
      </c>
      <c r="AD18" s="640"/>
      <c r="AE18" s="640"/>
      <c r="AF18" s="640"/>
      <c r="AG18" s="640"/>
      <c r="AH18" s="640"/>
      <c r="AI18" s="640"/>
      <c r="AJ18" s="640"/>
      <c r="AK18" s="640"/>
      <c r="AL18" s="640"/>
      <c r="AM18" s="640"/>
      <c r="AN18" s="640"/>
      <c r="AO18" s="640"/>
      <c r="AP18" s="640"/>
      <c r="AQ18" s="642"/>
    </row>
    <row r="19" spans="1:43" x14ac:dyDescent="0.2">
      <c r="A19" s="171" t="s">
        <v>152</v>
      </c>
      <c r="B19" s="59" t="s">
        <v>483</v>
      </c>
      <c r="C19" s="63"/>
      <c r="D19" s="54"/>
      <c r="E19" s="582">
        <f>+AM50</f>
        <v>0</v>
      </c>
      <c r="F19" s="614"/>
      <c r="G19" s="199">
        <f>+'Fee Summary'!G35</f>
        <v>0</v>
      </c>
      <c r="H19" s="66">
        <f t="shared" si="0"/>
        <v>0</v>
      </c>
      <c r="I19" s="61"/>
      <c r="J19" s="59"/>
      <c r="K19" s="61"/>
      <c r="L19" s="15" t="s">
        <v>488</v>
      </c>
      <c r="M19" s="48"/>
      <c r="N19" s="254"/>
      <c r="O19" s="254"/>
      <c r="P19" s="254"/>
      <c r="Q19" s="254"/>
      <c r="R19" s="254"/>
      <c r="S19" s="254"/>
      <c r="T19" s="254"/>
      <c r="U19" s="254"/>
      <c r="V19" s="254"/>
      <c r="W19" s="254"/>
      <c r="X19" s="254"/>
      <c r="Y19" s="254"/>
      <c r="Z19" s="254"/>
      <c r="AA19" s="254"/>
      <c r="AB19" s="55" t="s">
        <v>337</v>
      </c>
      <c r="AC19" s="47"/>
      <c r="AD19" s="252"/>
      <c r="AE19" s="252"/>
      <c r="AF19" s="252"/>
      <c r="AG19" s="252"/>
      <c r="AH19" s="252"/>
      <c r="AI19" s="252"/>
      <c r="AJ19" s="252"/>
      <c r="AK19" s="252"/>
      <c r="AL19" s="252"/>
      <c r="AM19" s="252"/>
      <c r="AN19" s="252"/>
      <c r="AO19" s="252"/>
      <c r="AP19" s="252"/>
      <c r="AQ19" s="253">
        <f t="shared" ref="AQ19:AQ29" si="1">SUM(AD19:AP19)</f>
        <v>0</v>
      </c>
    </row>
    <row r="20" spans="1:43" x14ac:dyDescent="0.2">
      <c r="A20" s="65"/>
      <c r="B20" s="59" t="s">
        <v>484</v>
      </c>
      <c r="C20" s="63"/>
      <c r="D20" s="54"/>
      <c r="E20" s="582">
        <f>+AN50</f>
        <v>0</v>
      </c>
      <c r="F20" s="614"/>
      <c r="G20" s="199">
        <f>+'Fee Summary'!G36</f>
        <v>0</v>
      </c>
      <c r="H20" s="66">
        <f t="shared" si="0"/>
        <v>0</v>
      </c>
      <c r="I20" s="61"/>
      <c r="J20" s="59"/>
      <c r="K20" s="61"/>
      <c r="L20" s="55" t="s">
        <v>924</v>
      </c>
      <c r="M20" s="48"/>
      <c r="N20" s="274"/>
      <c r="O20" s="274"/>
      <c r="P20" s="274"/>
      <c r="Q20" s="274"/>
      <c r="R20" s="274"/>
      <c r="S20" s="274"/>
      <c r="T20" s="274"/>
      <c r="U20" s="274"/>
      <c r="V20" s="274"/>
      <c r="W20" s="274"/>
      <c r="X20" s="274"/>
      <c r="Y20" s="274"/>
      <c r="Z20" s="274"/>
      <c r="AA20" s="273"/>
      <c r="AB20" s="55" t="s">
        <v>338</v>
      </c>
      <c r="AC20" s="47"/>
      <c r="AD20" s="252"/>
      <c r="AE20" s="252"/>
      <c r="AF20" s="252"/>
      <c r="AG20" s="252"/>
      <c r="AH20" s="252"/>
      <c r="AI20" s="252"/>
      <c r="AJ20" s="252"/>
      <c r="AK20" s="252"/>
      <c r="AL20" s="252"/>
      <c r="AM20" s="252"/>
      <c r="AN20" s="252"/>
      <c r="AO20" s="252"/>
      <c r="AP20" s="252"/>
      <c r="AQ20" s="253">
        <f t="shared" si="1"/>
        <v>0</v>
      </c>
    </row>
    <row r="21" spans="1:43" x14ac:dyDescent="0.2">
      <c r="A21" s="65" t="s">
        <v>152</v>
      </c>
      <c r="B21" s="59" t="s">
        <v>361</v>
      </c>
      <c r="C21" s="63"/>
      <c r="D21" s="54"/>
      <c r="E21" s="582">
        <f>+AO50</f>
        <v>0</v>
      </c>
      <c r="F21" s="614"/>
      <c r="G21" s="199">
        <f>+'Fee Summary'!G37</f>
        <v>0</v>
      </c>
      <c r="H21" s="66">
        <f t="shared" si="0"/>
        <v>0</v>
      </c>
      <c r="I21" s="61"/>
      <c r="J21" s="59"/>
      <c r="K21" s="61"/>
      <c r="L21" s="55" t="s">
        <v>928</v>
      </c>
      <c r="M21" s="48"/>
      <c r="N21" s="252"/>
      <c r="O21" s="252"/>
      <c r="P21" s="252"/>
      <c r="Q21" s="252"/>
      <c r="R21" s="252"/>
      <c r="S21" s="252"/>
      <c r="T21" s="252"/>
      <c r="U21" s="252"/>
      <c r="V21" s="252"/>
      <c r="W21" s="252"/>
      <c r="X21" s="252"/>
      <c r="Y21" s="252"/>
      <c r="Z21" s="252"/>
      <c r="AA21" s="253">
        <f t="shared" ref="AA21:AA26" si="2">SUM(N21:Z21)</f>
        <v>0</v>
      </c>
      <c r="AB21" s="55" t="s">
        <v>339</v>
      </c>
      <c r="AC21" s="47"/>
      <c r="AD21" s="252"/>
      <c r="AE21" s="252"/>
      <c r="AF21" s="252"/>
      <c r="AG21" s="252"/>
      <c r="AH21" s="252"/>
      <c r="AI21" s="252"/>
      <c r="AJ21" s="252"/>
      <c r="AK21" s="252"/>
      <c r="AL21" s="252"/>
      <c r="AM21" s="252"/>
      <c r="AN21" s="252"/>
      <c r="AO21" s="252"/>
      <c r="AP21" s="252"/>
      <c r="AQ21" s="253">
        <f t="shared" si="1"/>
        <v>0</v>
      </c>
    </row>
    <row r="22" spans="1:43" x14ac:dyDescent="0.2">
      <c r="A22" s="65" t="s">
        <v>152</v>
      </c>
      <c r="B22" s="59" t="s">
        <v>134</v>
      </c>
      <c r="C22" s="61"/>
      <c r="D22" s="54"/>
      <c r="E22" s="584">
        <f>+AP50</f>
        <v>0</v>
      </c>
      <c r="F22" s="620"/>
      <c r="G22" s="199">
        <f>+'Fee Summary'!G18</f>
        <v>0</v>
      </c>
      <c r="H22" s="66">
        <f t="shared" si="0"/>
        <v>0</v>
      </c>
      <c r="I22" s="61"/>
      <c r="J22" s="61"/>
      <c r="K22" s="61"/>
      <c r="L22" s="55" t="s">
        <v>325</v>
      </c>
      <c r="M22" s="48"/>
      <c r="N22" s="252"/>
      <c r="O22" s="252"/>
      <c r="P22" s="252"/>
      <c r="Q22" s="252"/>
      <c r="R22" s="252"/>
      <c r="S22" s="252"/>
      <c r="T22" s="252"/>
      <c r="U22" s="252"/>
      <c r="V22" s="252"/>
      <c r="W22" s="252"/>
      <c r="X22" s="252"/>
      <c r="Y22" s="252"/>
      <c r="Z22" s="252"/>
      <c r="AA22" s="253">
        <f t="shared" si="2"/>
        <v>0</v>
      </c>
      <c r="AB22" s="55" t="s">
        <v>930</v>
      </c>
      <c r="AC22" s="47"/>
      <c r="AD22" s="252"/>
      <c r="AE22" s="252"/>
      <c r="AF22" s="252"/>
      <c r="AG22" s="252"/>
      <c r="AH22" s="252"/>
      <c r="AI22" s="252"/>
      <c r="AJ22" s="252"/>
      <c r="AK22" s="252"/>
      <c r="AL22" s="252"/>
      <c r="AM22" s="252"/>
      <c r="AN22" s="252"/>
      <c r="AO22" s="252"/>
      <c r="AP22" s="252"/>
      <c r="AQ22" s="253">
        <f t="shared" si="1"/>
        <v>0</v>
      </c>
    </row>
    <row r="23" spans="1:43" x14ac:dyDescent="0.2">
      <c r="A23" s="58"/>
      <c r="B23" s="59" t="s">
        <v>245</v>
      </c>
      <c r="C23" s="61"/>
      <c r="D23" s="48"/>
      <c r="E23" s="585">
        <f>SUM(E10:E22)</f>
        <v>0</v>
      </c>
      <c r="F23" s="137"/>
      <c r="G23" s="107"/>
      <c r="H23" s="170">
        <f>SUM(H10:H22)</f>
        <v>0</v>
      </c>
      <c r="I23" s="61"/>
      <c r="J23" s="61"/>
      <c r="K23" s="61"/>
      <c r="L23" s="55" t="s">
        <v>324</v>
      </c>
      <c r="M23" s="48"/>
      <c r="N23" s="252"/>
      <c r="O23" s="252"/>
      <c r="P23" s="252"/>
      <c r="Q23" s="252"/>
      <c r="R23" s="252"/>
      <c r="S23" s="252"/>
      <c r="T23" s="252"/>
      <c r="U23" s="252"/>
      <c r="V23" s="252"/>
      <c r="W23" s="252"/>
      <c r="X23" s="252"/>
      <c r="Y23" s="252"/>
      <c r="Z23" s="252"/>
      <c r="AA23" s="253">
        <f t="shared" si="2"/>
        <v>0</v>
      </c>
      <c r="AB23" s="55" t="s">
        <v>340</v>
      </c>
      <c r="AC23" s="47"/>
      <c r="AD23" s="252"/>
      <c r="AE23" s="252"/>
      <c r="AF23" s="252"/>
      <c r="AG23" s="252"/>
      <c r="AH23" s="252"/>
      <c r="AI23" s="252"/>
      <c r="AJ23" s="252"/>
      <c r="AK23" s="252"/>
      <c r="AL23" s="252"/>
      <c r="AM23" s="252"/>
      <c r="AN23" s="252"/>
      <c r="AO23" s="252"/>
      <c r="AP23" s="252"/>
      <c r="AQ23" s="253">
        <f t="shared" si="1"/>
        <v>0</v>
      </c>
    </row>
    <row r="24" spans="1:43" x14ac:dyDescent="0.2">
      <c r="A24" s="58"/>
      <c r="B24" s="59" t="s">
        <v>245</v>
      </c>
      <c r="C24" s="55"/>
      <c r="D24" s="55"/>
      <c r="E24" s="137"/>
      <c r="F24" s="58"/>
      <c r="G24" s="58"/>
      <c r="H24" s="58"/>
      <c r="I24" s="61"/>
      <c r="J24" s="61"/>
      <c r="K24" s="61"/>
      <c r="L24" s="55" t="s">
        <v>326</v>
      </c>
      <c r="M24" s="48"/>
      <c r="N24" s="252"/>
      <c r="O24" s="252"/>
      <c r="P24" s="252"/>
      <c r="Q24" s="252"/>
      <c r="R24" s="252"/>
      <c r="S24" s="252"/>
      <c r="T24" s="252"/>
      <c r="U24" s="252"/>
      <c r="V24" s="252"/>
      <c r="W24" s="252"/>
      <c r="X24" s="252"/>
      <c r="Y24" s="252"/>
      <c r="Z24" s="252"/>
      <c r="AA24" s="253">
        <f t="shared" si="2"/>
        <v>0</v>
      </c>
      <c r="AB24" s="55" t="s">
        <v>341</v>
      </c>
      <c r="AC24" s="47"/>
      <c r="AD24" s="252"/>
      <c r="AE24" s="252"/>
      <c r="AF24" s="252"/>
      <c r="AG24" s="252"/>
      <c r="AH24" s="252"/>
      <c r="AI24" s="252"/>
      <c r="AJ24" s="252"/>
      <c r="AK24" s="252"/>
      <c r="AL24" s="252"/>
      <c r="AM24" s="252"/>
      <c r="AN24" s="252"/>
      <c r="AO24" s="252"/>
      <c r="AP24" s="252"/>
      <c r="AQ24" s="253">
        <f t="shared" si="1"/>
        <v>0</v>
      </c>
    </row>
    <row r="25" spans="1:43" x14ac:dyDescent="0.2">
      <c r="A25" s="58"/>
      <c r="B25" s="48"/>
      <c r="C25" s="48"/>
      <c r="D25" s="65" t="s">
        <v>245</v>
      </c>
      <c r="E25" s="60" t="s">
        <v>210</v>
      </c>
      <c r="F25" s="58"/>
      <c r="G25" s="201">
        <f>+'Fee Summary'!Y25</f>
        <v>0</v>
      </c>
      <c r="H25" s="66">
        <f>CEILING(H23*G25,0.01)</f>
        <v>0</v>
      </c>
      <c r="I25" s="48"/>
      <c r="J25" s="61"/>
      <c r="K25" s="61"/>
      <c r="L25" s="55" t="s">
        <v>327</v>
      </c>
      <c r="M25" s="47"/>
      <c r="N25" s="252"/>
      <c r="O25" s="252"/>
      <c r="P25" s="252"/>
      <c r="Q25" s="252"/>
      <c r="R25" s="252"/>
      <c r="S25" s="252"/>
      <c r="T25" s="252"/>
      <c r="U25" s="252"/>
      <c r="V25" s="252"/>
      <c r="W25" s="252"/>
      <c r="X25" s="252"/>
      <c r="Y25" s="252"/>
      <c r="Z25" s="252"/>
      <c r="AA25" s="253">
        <f t="shared" si="2"/>
        <v>0</v>
      </c>
      <c r="AB25" s="55" t="s">
        <v>342</v>
      </c>
      <c r="AC25" s="47"/>
      <c r="AD25" s="252"/>
      <c r="AE25" s="252"/>
      <c r="AF25" s="252"/>
      <c r="AG25" s="252"/>
      <c r="AH25" s="252"/>
      <c r="AI25" s="252"/>
      <c r="AJ25" s="252"/>
      <c r="AK25" s="252"/>
      <c r="AL25" s="252"/>
      <c r="AM25" s="252"/>
      <c r="AN25" s="252"/>
      <c r="AO25" s="252"/>
      <c r="AP25" s="252"/>
      <c r="AQ25" s="253">
        <f t="shared" si="1"/>
        <v>0</v>
      </c>
    </row>
    <row r="26" spans="1:43" x14ac:dyDescent="0.2">
      <c r="A26" s="58"/>
      <c r="B26" s="58"/>
      <c r="C26" s="58"/>
      <c r="D26" s="58"/>
      <c r="E26" s="67" t="s">
        <v>195</v>
      </c>
      <c r="F26" s="68"/>
      <c r="G26" s="621"/>
      <c r="H26" s="69">
        <f>+H44</f>
        <v>0</v>
      </c>
      <c r="I26" s="61"/>
      <c r="J26" s="61"/>
      <c r="K26" s="61"/>
      <c r="L26" s="55" t="s">
        <v>329</v>
      </c>
      <c r="M26" s="47"/>
      <c r="N26" s="252"/>
      <c r="O26" s="252"/>
      <c r="P26" s="252"/>
      <c r="Q26" s="252"/>
      <c r="R26" s="252"/>
      <c r="S26" s="252"/>
      <c r="T26" s="252"/>
      <c r="U26" s="252"/>
      <c r="V26" s="252"/>
      <c r="W26" s="252"/>
      <c r="X26" s="252"/>
      <c r="Y26" s="252"/>
      <c r="Z26" s="252"/>
      <c r="AA26" s="253">
        <f t="shared" si="2"/>
        <v>0</v>
      </c>
      <c r="AB26" s="55" t="s">
        <v>939</v>
      </c>
      <c r="AC26" s="47"/>
      <c r="AD26" s="252"/>
      <c r="AE26" s="252"/>
      <c r="AF26" s="252"/>
      <c r="AG26" s="252"/>
      <c r="AH26" s="252"/>
      <c r="AI26" s="252"/>
      <c r="AJ26" s="252"/>
      <c r="AK26" s="252"/>
      <c r="AL26" s="252"/>
      <c r="AM26" s="252"/>
      <c r="AN26" s="252"/>
      <c r="AO26" s="252"/>
      <c r="AP26" s="252"/>
      <c r="AQ26" s="253">
        <f t="shared" si="1"/>
        <v>0</v>
      </c>
    </row>
    <row r="27" spans="1:43" x14ac:dyDescent="0.2">
      <c r="A27" s="58"/>
      <c r="B27" s="58"/>
      <c r="C27" s="58"/>
      <c r="D27" s="65"/>
      <c r="E27" s="835" t="s">
        <v>57</v>
      </c>
      <c r="F27" s="835"/>
      <c r="G27" s="835"/>
      <c r="H27" s="70">
        <f>SUM(H23:H26)</f>
        <v>0</v>
      </c>
      <c r="I27" s="61"/>
      <c r="J27" s="61"/>
      <c r="K27" s="61"/>
      <c r="L27" s="11" t="s">
        <v>925</v>
      </c>
      <c r="M27" s="54"/>
      <c r="N27" s="252"/>
      <c r="O27" s="252"/>
      <c r="P27" s="252"/>
      <c r="Q27" s="252"/>
      <c r="R27" s="252"/>
      <c r="S27" s="252"/>
      <c r="T27" s="252"/>
      <c r="U27" s="252"/>
      <c r="V27" s="252"/>
      <c r="W27" s="252"/>
      <c r="X27" s="252"/>
      <c r="Y27" s="252"/>
      <c r="Z27" s="252"/>
      <c r="AA27" s="253">
        <f>SUM(N27:Z27)</f>
        <v>0</v>
      </c>
      <c r="AB27" s="55" t="s">
        <v>931</v>
      </c>
      <c r="AC27" s="47"/>
      <c r="AD27" s="252"/>
      <c r="AE27" s="252"/>
      <c r="AF27" s="252"/>
      <c r="AG27" s="252"/>
      <c r="AH27" s="252"/>
      <c r="AI27" s="252"/>
      <c r="AJ27" s="252"/>
      <c r="AK27" s="252"/>
      <c r="AL27" s="252"/>
      <c r="AM27" s="252"/>
      <c r="AN27" s="252"/>
      <c r="AO27" s="252"/>
      <c r="AP27" s="252"/>
      <c r="AQ27" s="253">
        <f t="shared" si="1"/>
        <v>0</v>
      </c>
    </row>
    <row r="28" spans="1:43" x14ac:dyDescent="0.2">
      <c r="A28" s="58"/>
      <c r="B28" s="58"/>
      <c r="C28" s="58"/>
      <c r="D28" s="58"/>
      <c r="E28" s="60" t="s">
        <v>245</v>
      </c>
      <c r="F28" s="58"/>
      <c r="G28" s="58"/>
      <c r="H28" s="60" t="s">
        <v>245</v>
      </c>
      <c r="I28" s="48"/>
      <c r="J28" s="61"/>
      <c r="K28" s="61"/>
      <c r="L28" s="85"/>
      <c r="M28" s="47"/>
      <c r="N28" s="254"/>
      <c r="O28" s="254"/>
      <c r="P28" s="254"/>
      <c r="Q28" s="254"/>
      <c r="R28" s="254"/>
      <c r="S28" s="254"/>
      <c r="T28" s="254"/>
      <c r="U28" s="254"/>
      <c r="V28" s="254"/>
      <c r="W28" s="254"/>
      <c r="X28" s="254"/>
      <c r="Y28" s="254"/>
      <c r="Z28" s="254"/>
      <c r="AA28" s="270">
        <f>+SUM(AA20:AA27)</f>
        <v>0</v>
      </c>
      <c r="AB28" s="55" t="s">
        <v>932</v>
      </c>
      <c r="AC28" s="47"/>
      <c r="AD28" s="252"/>
      <c r="AE28" s="252"/>
      <c r="AF28" s="252"/>
      <c r="AG28" s="252"/>
      <c r="AH28" s="252"/>
      <c r="AI28" s="252"/>
      <c r="AJ28" s="252"/>
      <c r="AK28" s="252"/>
      <c r="AL28" s="252"/>
      <c r="AM28" s="252"/>
      <c r="AN28" s="252"/>
      <c r="AO28" s="252"/>
      <c r="AP28" s="252"/>
      <c r="AQ28" s="253">
        <f t="shared" si="1"/>
        <v>0</v>
      </c>
    </row>
    <row r="29" spans="1:43" ht="15.75" thickBot="1" x14ac:dyDescent="0.25">
      <c r="A29" s="58"/>
      <c r="B29" s="60" t="s">
        <v>245</v>
      </c>
      <c r="C29" s="60"/>
      <c r="D29" s="58"/>
      <c r="E29" s="60" t="s">
        <v>194</v>
      </c>
      <c r="F29" s="58"/>
      <c r="G29" s="202">
        <f>+'Fee Summary'!Z25</f>
        <v>0.13</v>
      </c>
      <c r="H29" s="71">
        <f>CEILING((H23+H26)*G29,0.01)</f>
        <v>0</v>
      </c>
      <c r="I29" s="48"/>
      <c r="J29" s="61"/>
      <c r="K29" s="61"/>
      <c r="L29" s="15" t="s">
        <v>489</v>
      </c>
      <c r="M29" s="47"/>
      <c r="N29" s="254"/>
      <c r="O29" s="254"/>
      <c r="P29" s="254"/>
      <c r="Q29" s="254"/>
      <c r="R29" s="254"/>
      <c r="S29" s="254"/>
      <c r="T29" s="254"/>
      <c r="U29" s="254"/>
      <c r="V29" s="254"/>
      <c r="W29" s="254"/>
      <c r="X29" s="254"/>
      <c r="Y29" s="254"/>
      <c r="Z29" s="254"/>
      <c r="AA29" s="254"/>
      <c r="AB29" s="55" t="s">
        <v>343</v>
      </c>
      <c r="AC29" s="47"/>
      <c r="AD29" s="252"/>
      <c r="AE29" s="252"/>
      <c r="AF29" s="252"/>
      <c r="AG29" s="252"/>
      <c r="AH29" s="252"/>
      <c r="AI29" s="252"/>
      <c r="AJ29" s="252"/>
      <c r="AK29" s="252"/>
      <c r="AL29" s="252"/>
      <c r="AM29" s="252"/>
      <c r="AN29" s="252"/>
      <c r="AO29" s="252"/>
      <c r="AP29" s="252"/>
      <c r="AQ29" s="253">
        <f t="shared" si="1"/>
        <v>0</v>
      </c>
    </row>
    <row r="30" spans="1:43" ht="15.75" thickTop="1" x14ac:dyDescent="0.2">
      <c r="A30" s="60"/>
      <c r="B30" s="58"/>
      <c r="C30" s="58"/>
      <c r="D30" s="58"/>
      <c r="E30" s="58"/>
      <c r="F30" s="58"/>
      <c r="G30" s="58"/>
      <c r="H30" s="72">
        <f>SUM(H27:H29)</f>
        <v>0</v>
      </c>
      <c r="I30" s="48"/>
      <c r="J30" s="61"/>
      <c r="K30" s="61"/>
      <c r="L30" s="55" t="s">
        <v>330</v>
      </c>
      <c r="M30" s="47"/>
      <c r="N30" s="252"/>
      <c r="O30" s="252"/>
      <c r="P30" s="252"/>
      <c r="Q30" s="252"/>
      <c r="R30" s="252"/>
      <c r="S30" s="252"/>
      <c r="T30" s="252"/>
      <c r="U30" s="252"/>
      <c r="V30" s="252"/>
      <c r="W30" s="252"/>
      <c r="X30" s="252"/>
      <c r="Y30" s="252"/>
      <c r="Z30" s="252"/>
      <c r="AA30" s="253">
        <f>SUM(N30:Z30)</f>
        <v>0</v>
      </c>
      <c r="AD30" s="640"/>
      <c r="AE30" s="640"/>
      <c r="AF30" s="640"/>
      <c r="AG30" s="640"/>
      <c r="AH30" s="640"/>
      <c r="AI30" s="640"/>
      <c r="AJ30" s="640"/>
      <c r="AK30" s="640"/>
      <c r="AL30" s="640"/>
      <c r="AM30" s="640"/>
      <c r="AN30" s="640"/>
      <c r="AO30" s="640"/>
      <c r="AP30" s="640"/>
      <c r="AQ30" s="641">
        <f>+SUM(AQ19:AQ29)</f>
        <v>0</v>
      </c>
    </row>
    <row r="31" spans="1:43" x14ac:dyDescent="0.2">
      <c r="A31" s="74"/>
      <c r="B31" s="58"/>
      <c r="C31" s="58"/>
      <c r="D31" s="58"/>
      <c r="E31" s="67" t="s">
        <v>211</v>
      </c>
      <c r="F31" s="68"/>
      <c r="G31" s="203">
        <f>+'Fee Summary'!AA25</f>
        <v>0</v>
      </c>
      <c r="H31" s="69">
        <f>CEILING(H23*G31,0.01)</f>
        <v>0</v>
      </c>
      <c r="I31" s="58"/>
      <c r="J31" s="58"/>
      <c r="K31" s="58"/>
      <c r="L31" s="55" t="s">
        <v>331</v>
      </c>
      <c r="M31" s="47"/>
      <c r="N31" s="252"/>
      <c r="O31" s="252"/>
      <c r="P31" s="252"/>
      <c r="Q31" s="252"/>
      <c r="R31" s="252"/>
      <c r="S31" s="252"/>
      <c r="T31" s="252"/>
      <c r="U31" s="252"/>
      <c r="V31" s="252"/>
      <c r="W31" s="252"/>
      <c r="X31" s="252"/>
      <c r="Y31" s="252"/>
      <c r="Z31" s="252"/>
      <c r="AA31" s="253">
        <f t="shared" ref="AA31:AA37" si="3">SUM(N31:Z31)</f>
        <v>0</v>
      </c>
      <c r="AB31" s="15" t="s">
        <v>577</v>
      </c>
      <c r="AC31" s="47"/>
      <c r="AD31" s="254"/>
      <c r="AE31" s="254"/>
      <c r="AF31" s="254"/>
      <c r="AG31" s="254"/>
      <c r="AH31" s="254"/>
      <c r="AI31" s="254"/>
      <c r="AJ31" s="254"/>
      <c r="AK31" s="254"/>
      <c r="AL31" s="254"/>
      <c r="AM31" s="254"/>
      <c r="AN31" s="254"/>
      <c r="AO31" s="254"/>
      <c r="AP31" s="254"/>
      <c r="AQ31" s="254"/>
    </row>
    <row r="32" spans="1:43" x14ac:dyDescent="0.2">
      <c r="A32" s="60"/>
      <c r="B32" s="58"/>
      <c r="C32" s="58"/>
      <c r="D32" s="65"/>
      <c r="E32" s="834" t="s">
        <v>504</v>
      </c>
      <c r="F32" s="834"/>
      <c r="G32" s="834"/>
      <c r="H32" s="73">
        <f>SUM(H30:H31)</f>
        <v>0</v>
      </c>
      <c r="I32" s="58"/>
      <c r="J32" s="58"/>
      <c r="K32" s="58"/>
      <c r="L32" s="55" t="s">
        <v>332</v>
      </c>
      <c r="M32" s="47"/>
      <c r="N32" s="252"/>
      <c r="O32" s="252"/>
      <c r="P32" s="252"/>
      <c r="Q32" s="252"/>
      <c r="R32" s="252"/>
      <c r="S32" s="252"/>
      <c r="T32" s="252"/>
      <c r="U32" s="252"/>
      <c r="V32" s="252"/>
      <c r="W32" s="252"/>
      <c r="X32" s="252"/>
      <c r="Y32" s="252"/>
      <c r="Z32" s="252"/>
      <c r="AA32" s="253">
        <f t="shared" si="3"/>
        <v>0</v>
      </c>
      <c r="AB32" s="55" t="s">
        <v>344</v>
      </c>
      <c r="AC32" s="47"/>
      <c r="AD32" s="252"/>
      <c r="AE32" s="252"/>
      <c r="AF32" s="252"/>
      <c r="AG32" s="252"/>
      <c r="AH32" s="252"/>
      <c r="AI32" s="252"/>
      <c r="AJ32" s="252"/>
      <c r="AK32" s="252"/>
      <c r="AL32" s="252"/>
      <c r="AM32" s="252"/>
      <c r="AN32" s="252"/>
      <c r="AO32" s="252"/>
      <c r="AP32" s="252"/>
      <c r="AQ32" s="253">
        <f>SUM(AD32:AP32)</f>
        <v>0</v>
      </c>
    </row>
    <row r="33" spans="1:43" x14ac:dyDescent="0.2">
      <c r="A33" s="60"/>
      <c r="B33" s="58"/>
      <c r="C33" s="58"/>
      <c r="D33" s="58"/>
      <c r="E33" s="48"/>
      <c r="F33" s="48"/>
      <c r="G33" s="48"/>
      <c r="H33" s="48"/>
      <c r="I33" s="58"/>
      <c r="J33" s="58"/>
      <c r="K33" s="58"/>
      <c r="L33" s="55" t="s">
        <v>333</v>
      </c>
      <c r="M33" s="47"/>
      <c r="N33" s="252"/>
      <c r="O33" s="252"/>
      <c r="P33" s="252"/>
      <c r="Q33" s="252"/>
      <c r="R33" s="252"/>
      <c r="S33" s="252"/>
      <c r="T33" s="252"/>
      <c r="U33" s="252"/>
      <c r="V33" s="252"/>
      <c r="W33" s="252"/>
      <c r="X33" s="252"/>
      <c r="Y33" s="252"/>
      <c r="Z33" s="252"/>
      <c r="AA33" s="253">
        <f t="shared" si="3"/>
        <v>0</v>
      </c>
      <c r="AB33" s="55" t="s">
        <v>345</v>
      </c>
      <c r="AC33" s="47"/>
      <c r="AD33" s="252"/>
      <c r="AE33" s="252"/>
      <c r="AF33" s="252"/>
      <c r="AG33" s="252"/>
      <c r="AH33" s="252"/>
      <c r="AI33" s="252"/>
      <c r="AJ33" s="252"/>
      <c r="AK33" s="252"/>
      <c r="AL33" s="252"/>
      <c r="AM33" s="252"/>
      <c r="AN33" s="252"/>
      <c r="AO33" s="252"/>
      <c r="AP33" s="252"/>
      <c r="AQ33" s="253">
        <f>SUM(AD33:AP33)</f>
        <v>0</v>
      </c>
    </row>
    <row r="34" spans="1:43" x14ac:dyDescent="0.2">
      <c r="A34" s="58"/>
      <c r="B34" s="19" t="s">
        <v>537</v>
      </c>
      <c r="C34" s="48"/>
      <c r="D34" s="48"/>
      <c r="E34" s="48"/>
      <c r="F34" s="48"/>
      <c r="G34" s="48"/>
      <c r="H34" s="48"/>
      <c r="I34" s="58"/>
      <c r="J34" s="58"/>
      <c r="K34" s="58"/>
      <c r="L34" s="55" t="s">
        <v>328</v>
      </c>
      <c r="M34" s="47"/>
      <c r="N34" s="252"/>
      <c r="O34" s="252"/>
      <c r="P34" s="252"/>
      <c r="Q34" s="252"/>
      <c r="R34" s="252"/>
      <c r="S34" s="252"/>
      <c r="T34" s="252"/>
      <c r="U34" s="252"/>
      <c r="V34" s="252"/>
      <c r="W34" s="252"/>
      <c r="X34" s="252"/>
      <c r="Y34" s="252"/>
      <c r="Z34" s="252"/>
      <c r="AA34" s="253">
        <f t="shared" si="3"/>
        <v>0</v>
      </c>
      <c r="AB34" s="55" t="s">
        <v>933</v>
      </c>
      <c r="AC34" s="47"/>
      <c r="AD34" s="252"/>
      <c r="AE34" s="252"/>
      <c r="AF34" s="252"/>
      <c r="AG34" s="252"/>
      <c r="AH34" s="252"/>
      <c r="AI34" s="252"/>
      <c r="AJ34" s="252"/>
      <c r="AK34" s="252"/>
      <c r="AL34" s="252"/>
      <c r="AM34" s="252"/>
      <c r="AN34" s="252"/>
      <c r="AO34" s="252"/>
      <c r="AP34" s="252"/>
      <c r="AQ34" s="253">
        <f>SUM(AD34:AP34)</f>
        <v>0</v>
      </c>
    </row>
    <row r="35" spans="1:43" x14ac:dyDescent="0.2">
      <c r="A35" s="74"/>
      <c r="B35" s="59" t="s">
        <v>192</v>
      </c>
      <c r="C35" s="59"/>
      <c r="D35" s="59"/>
      <c r="E35" s="41" t="s">
        <v>538</v>
      </c>
      <c r="F35" s="41"/>
      <c r="G35" s="41" t="s">
        <v>539</v>
      </c>
      <c r="H35" s="41" t="s">
        <v>540</v>
      </c>
      <c r="I35" s="58"/>
      <c r="J35" s="58"/>
      <c r="K35" s="58"/>
      <c r="L35" s="55" t="s">
        <v>334</v>
      </c>
      <c r="M35" s="47"/>
      <c r="N35" s="252"/>
      <c r="O35" s="252"/>
      <c r="P35" s="252"/>
      <c r="Q35" s="252"/>
      <c r="R35" s="252"/>
      <c r="S35" s="252"/>
      <c r="T35" s="252"/>
      <c r="U35" s="252"/>
      <c r="V35" s="252"/>
      <c r="W35" s="252"/>
      <c r="X35" s="252"/>
      <c r="Y35" s="252"/>
      <c r="Z35" s="252"/>
      <c r="AA35" s="253">
        <f t="shared" si="3"/>
        <v>0</v>
      </c>
      <c r="AB35" s="55" t="s">
        <v>935</v>
      </c>
      <c r="AC35" s="47"/>
      <c r="AD35" s="252"/>
      <c r="AE35" s="252"/>
      <c r="AF35" s="252"/>
      <c r="AG35" s="252"/>
      <c r="AH35" s="252"/>
      <c r="AI35" s="252"/>
      <c r="AJ35" s="252"/>
      <c r="AK35" s="252"/>
      <c r="AL35" s="252"/>
      <c r="AM35" s="252"/>
      <c r="AN35" s="252"/>
      <c r="AO35" s="252"/>
      <c r="AP35" s="252"/>
      <c r="AQ35" s="253">
        <f>SUM(AD35:AP35)</f>
        <v>0</v>
      </c>
    </row>
    <row r="36" spans="1:43" x14ac:dyDescent="0.2">
      <c r="A36" s="48"/>
      <c r="B36" s="59"/>
      <c r="C36" s="59"/>
      <c r="D36" s="59"/>
      <c r="E36" s="41"/>
      <c r="F36" s="41"/>
      <c r="G36" s="41"/>
      <c r="H36" s="41"/>
      <c r="I36" s="48"/>
      <c r="J36" s="48"/>
      <c r="K36" s="48"/>
      <c r="L36" s="55" t="s">
        <v>335</v>
      </c>
      <c r="M36" s="47"/>
      <c r="N36" s="252"/>
      <c r="O36" s="252"/>
      <c r="P36" s="252"/>
      <c r="Q36" s="252"/>
      <c r="R36" s="252"/>
      <c r="S36" s="252"/>
      <c r="T36" s="252"/>
      <c r="U36" s="252"/>
      <c r="V36" s="252"/>
      <c r="W36" s="252"/>
      <c r="X36" s="252"/>
      <c r="Y36" s="252"/>
      <c r="Z36" s="252"/>
      <c r="AA36" s="253">
        <f t="shared" si="3"/>
        <v>0</v>
      </c>
      <c r="AB36" s="55" t="s">
        <v>336</v>
      </c>
      <c r="AC36" s="635"/>
      <c r="AD36" s="252"/>
      <c r="AE36" s="252"/>
      <c r="AF36" s="252"/>
      <c r="AG36" s="252"/>
      <c r="AH36" s="252"/>
      <c r="AI36" s="252"/>
      <c r="AJ36" s="252"/>
      <c r="AK36" s="252"/>
      <c r="AL36" s="252"/>
      <c r="AM36" s="252"/>
      <c r="AN36" s="252"/>
      <c r="AO36" s="252"/>
      <c r="AP36" s="252"/>
      <c r="AQ36" s="253">
        <f>SUM(AD36:AP36)</f>
        <v>0</v>
      </c>
    </row>
    <row r="37" spans="1:43" x14ac:dyDescent="0.2">
      <c r="A37" s="48"/>
      <c r="B37" s="59" t="s">
        <v>104</v>
      </c>
      <c r="C37" s="61"/>
      <c r="D37" s="61"/>
      <c r="E37" s="600"/>
      <c r="F37" s="322">
        <f>+IF(E12=0, ,E37/E12)</f>
        <v>0</v>
      </c>
      <c r="G37" s="198">
        <f>+'Fee Summary'!$P$11</f>
        <v>0</v>
      </c>
      <c r="H37" s="62">
        <f t="shared" ref="H37:H43" si="4">+E37*G37</f>
        <v>0</v>
      </c>
      <c r="I37" s="48"/>
      <c r="J37" s="48"/>
      <c r="K37" s="48"/>
      <c r="L37" s="11" t="s">
        <v>927</v>
      </c>
      <c r="M37" s="47"/>
      <c r="N37" s="252"/>
      <c r="O37" s="252"/>
      <c r="P37" s="252"/>
      <c r="Q37" s="252"/>
      <c r="R37" s="252"/>
      <c r="S37" s="252"/>
      <c r="T37" s="252"/>
      <c r="U37" s="252"/>
      <c r="V37" s="252"/>
      <c r="W37" s="252"/>
      <c r="X37" s="252"/>
      <c r="Y37" s="252"/>
      <c r="Z37" s="252"/>
      <c r="AA37" s="253">
        <f t="shared" si="3"/>
        <v>0</v>
      </c>
      <c r="AB37" s="60"/>
      <c r="AC37" s="635"/>
      <c r="AD37" s="274"/>
      <c r="AE37" s="274"/>
      <c r="AF37" s="274"/>
      <c r="AG37" s="274"/>
      <c r="AH37" s="274"/>
      <c r="AI37" s="274"/>
      <c r="AJ37" s="274"/>
      <c r="AK37" s="274"/>
      <c r="AL37" s="274"/>
      <c r="AM37" s="274"/>
      <c r="AN37" s="274"/>
      <c r="AO37" s="274"/>
      <c r="AP37" s="274"/>
      <c r="AQ37" s="641">
        <f>+SUM(AQ32:AQ36)</f>
        <v>0</v>
      </c>
    </row>
    <row r="38" spans="1:43" x14ac:dyDescent="0.2">
      <c r="B38" s="59" t="s">
        <v>321</v>
      </c>
      <c r="C38" s="47"/>
      <c r="D38" s="54"/>
      <c r="E38" s="600"/>
      <c r="F38" s="322">
        <f>+IF(E14=0, ,E38/E14)</f>
        <v>0</v>
      </c>
      <c r="G38" s="198">
        <f>+'Fee Summary'!$P$21</f>
        <v>0</v>
      </c>
      <c r="H38" s="62">
        <f t="shared" si="4"/>
        <v>0</v>
      </c>
      <c r="L38" s="60"/>
      <c r="M38" s="47"/>
      <c r="N38" s="254"/>
      <c r="O38" s="254"/>
      <c r="P38" s="254"/>
      <c r="Q38" s="254"/>
      <c r="R38" s="254"/>
      <c r="S38" s="254"/>
      <c r="T38" s="254"/>
      <c r="U38" s="254"/>
      <c r="V38" s="254"/>
      <c r="W38" s="254"/>
      <c r="X38" s="254"/>
      <c r="Y38" s="254"/>
      <c r="Z38" s="254"/>
      <c r="AA38" s="270">
        <f>+SUM(AA30:AA37)</f>
        <v>0</v>
      </c>
      <c r="AB38" s="15" t="s">
        <v>651</v>
      </c>
      <c r="AC38" s="47"/>
      <c r="AD38" s="254"/>
      <c r="AE38" s="254"/>
      <c r="AF38" s="254"/>
      <c r="AG38" s="254"/>
      <c r="AH38" s="254"/>
      <c r="AI38" s="254"/>
      <c r="AJ38" s="254"/>
      <c r="AK38" s="254"/>
      <c r="AL38" s="254"/>
      <c r="AM38" s="254"/>
      <c r="AN38" s="254"/>
      <c r="AO38" s="254"/>
      <c r="AP38" s="254"/>
      <c r="AQ38" s="254"/>
    </row>
    <row r="39" spans="1:43" x14ac:dyDescent="0.2">
      <c r="B39" s="59" t="s">
        <v>322</v>
      </c>
      <c r="C39" s="61"/>
      <c r="D39" s="54"/>
      <c r="E39" s="600"/>
      <c r="F39" s="322">
        <f>+IF(E15=0, ,E39/E15)</f>
        <v>0</v>
      </c>
      <c r="G39" s="198">
        <f>+'Fee Summary'!$P$22</f>
        <v>0</v>
      </c>
      <c r="H39" s="62">
        <f t="shared" si="4"/>
        <v>0</v>
      </c>
      <c r="L39" s="15" t="s">
        <v>573</v>
      </c>
      <c r="N39" s="277"/>
      <c r="O39" s="277"/>
      <c r="P39" s="277"/>
      <c r="Q39" s="277"/>
      <c r="R39" s="277"/>
      <c r="S39" s="277"/>
      <c r="T39" s="277"/>
      <c r="U39" s="277"/>
      <c r="V39" s="277"/>
      <c r="W39" s="277"/>
      <c r="X39" s="277"/>
      <c r="Y39" s="277"/>
      <c r="Z39" s="277"/>
      <c r="AA39" s="254" t="s">
        <v>245</v>
      </c>
      <c r="AB39" s="55" t="s">
        <v>349</v>
      </c>
      <c r="AC39" s="47"/>
      <c r="AD39" s="252"/>
      <c r="AE39" s="252"/>
      <c r="AF39" s="252"/>
      <c r="AG39" s="252"/>
      <c r="AH39" s="252"/>
      <c r="AI39" s="252"/>
      <c r="AJ39" s="252"/>
      <c r="AK39" s="252"/>
      <c r="AL39" s="252"/>
      <c r="AM39" s="252"/>
      <c r="AN39" s="252"/>
      <c r="AO39" s="252"/>
      <c r="AP39" s="252"/>
      <c r="AQ39" s="253">
        <f>SUM(AD39:AP39)</f>
        <v>0</v>
      </c>
    </row>
    <row r="40" spans="1:43" x14ac:dyDescent="0.2">
      <c r="B40" s="59" t="s">
        <v>482</v>
      </c>
      <c r="C40" s="61"/>
      <c r="D40" s="54"/>
      <c r="E40" s="600"/>
      <c r="F40" s="322">
        <f>+IF(E18=0, ,E40/E18)</f>
        <v>0</v>
      </c>
      <c r="G40" s="198">
        <f>+'Fee Summary'!$P$25</f>
        <v>0</v>
      </c>
      <c r="H40" s="62">
        <f t="shared" si="4"/>
        <v>0</v>
      </c>
      <c r="L40" s="55" t="s">
        <v>330</v>
      </c>
      <c r="N40" s="252"/>
      <c r="O40" s="252"/>
      <c r="P40" s="252"/>
      <c r="Q40" s="252"/>
      <c r="R40" s="252"/>
      <c r="S40" s="252"/>
      <c r="T40" s="252"/>
      <c r="U40" s="252"/>
      <c r="V40" s="252"/>
      <c r="W40" s="252"/>
      <c r="X40" s="252"/>
      <c r="Y40" s="252"/>
      <c r="Z40" s="252"/>
      <c r="AA40" s="253">
        <f t="shared" ref="AA40:AA45" si="5">SUM(N40:Z40)</f>
        <v>0</v>
      </c>
      <c r="AB40" s="55" t="s">
        <v>350</v>
      </c>
      <c r="AC40" s="47"/>
      <c r="AD40" s="252"/>
      <c r="AE40" s="252"/>
      <c r="AF40" s="252"/>
      <c r="AG40" s="252"/>
      <c r="AH40" s="252"/>
      <c r="AI40" s="252"/>
      <c r="AJ40" s="252"/>
      <c r="AK40" s="252"/>
      <c r="AL40" s="252"/>
      <c r="AM40" s="252"/>
      <c r="AN40" s="252"/>
      <c r="AO40" s="252"/>
      <c r="AP40" s="252"/>
      <c r="AQ40" s="253">
        <f>SUM(AD40:AP40)</f>
        <v>0</v>
      </c>
    </row>
    <row r="41" spans="1:43" x14ac:dyDescent="0.2">
      <c r="B41" s="59" t="s">
        <v>483</v>
      </c>
      <c r="C41" s="61"/>
      <c r="D41" s="54"/>
      <c r="E41" s="600"/>
      <c r="F41" s="322">
        <f>+IF(E19=0, ,E41/E19)</f>
        <v>0</v>
      </c>
      <c r="G41" s="198">
        <f>+'Fee Summary'!$P$26</f>
        <v>0</v>
      </c>
      <c r="H41" s="62">
        <f t="shared" si="4"/>
        <v>0</v>
      </c>
      <c r="L41" s="55" t="s">
        <v>324</v>
      </c>
      <c r="N41" s="252"/>
      <c r="O41" s="252"/>
      <c r="P41" s="252"/>
      <c r="Q41" s="252"/>
      <c r="R41" s="252"/>
      <c r="S41" s="252"/>
      <c r="T41" s="252"/>
      <c r="U41" s="252"/>
      <c r="V41" s="252"/>
      <c r="W41" s="252"/>
      <c r="X41" s="252"/>
      <c r="Y41" s="252"/>
      <c r="Z41" s="252"/>
      <c r="AA41" s="253">
        <f t="shared" si="5"/>
        <v>0</v>
      </c>
      <c r="AB41" s="60"/>
      <c r="AC41" s="47"/>
      <c r="AD41" s="597"/>
      <c r="AE41" s="597"/>
      <c r="AF41" s="597"/>
      <c r="AG41" s="597"/>
      <c r="AH41" s="597"/>
      <c r="AI41" s="597"/>
      <c r="AJ41" s="597"/>
      <c r="AK41" s="597"/>
      <c r="AL41" s="597"/>
      <c r="AM41" s="597"/>
      <c r="AN41" s="597"/>
      <c r="AO41" s="597"/>
      <c r="AP41" s="597"/>
      <c r="AQ41" s="643">
        <f>+SUM(AQ39:AQ40)</f>
        <v>0</v>
      </c>
    </row>
    <row r="42" spans="1:43" x14ac:dyDescent="0.2">
      <c r="B42" s="59" t="s">
        <v>361</v>
      </c>
      <c r="C42" s="61"/>
      <c r="D42" s="54"/>
      <c r="E42" s="600"/>
      <c r="F42" s="322">
        <f>+IF(E21=0, ,E42/E21)</f>
        <v>0</v>
      </c>
      <c r="G42" s="198">
        <f>+'Fee Summary'!$P$27</f>
        <v>0</v>
      </c>
      <c r="H42" s="62">
        <f t="shared" si="4"/>
        <v>0</v>
      </c>
      <c r="L42" s="55" t="s">
        <v>326</v>
      </c>
      <c r="N42" s="252"/>
      <c r="O42" s="252"/>
      <c r="P42" s="252"/>
      <c r="Q42" s="252"/>
      <c r="R42" s="252"/>
      <c r="S42" s="252"/>
      <c r="T42" s="252"/>
      <c r="U42" s="252"/>
      <c r="V42" s="252"/>
      <c r="W42" s="252"/>
      <c r="X42" s="252"/>
      <c r="Y42" s="252"/>
      <c r="Z42" s="252"/>
      <c r="AA42" s="253">
        <f t="shared" si="5"/>
        <v>0</v>
      </c>
      <c r="AB42" s="15" t="s">
        <v>713</v>
      </c>
      <c r="AC42" s="47"/>
      <c r="AD42" s="254"/>
      <c r="AE42" s="254"/>
      <c r="AF42" s="254"/>
      <c r="AG42" s="254"/>
      <c r="AH42" s="254"/>
      <c r="AI42" s="254"/>
      <c r="AJ42" s="254"/>
      <c r="AK42" s="254"/>
      <c r="AL42" s="254"/>
      <c r="AM42" s="254"/>
      <c r="AN42" s="254"/>
      <c r="AO42" s="254"/>
      <c r="AP42" s="254"/>
      <c r="AQ42" s="254"/>
    </row>
    <row r="43" spans="1:43" x14ac:dyDescent="0.2">
      <c r="B43" s="59" t="s">
        <v>134</v>
      </c>
      <c r="C43" s="61"/>
      <c r="D43" s="54"/>
      <c r="E43" s="600"/>
      <c r="F43" s="322">
        <f>+IF(E22=0, ,E43/E22)</f>
        <v>0</v>
      </c>
      <c r="G43" s="198">
        <f>+'Fee Summary'!$P$13</f>
        <v>0</v>
      </c>
      <c r="H43" s="62">
        <f t="shared" si="4"/>
        <v>0</v>
      </c>
      <c r="L43" s="55" t="s">
        <v>327</v>
      </c>
      <c r="N43" s="252"/>
      <c r="O43" s="252"/>
      <c r="P43" s="252"/>
      <c r="Q43" s="252"/>
      <c r="R43" s="252"/>
      <c r="S43" s="252"/>
      <c r="T43" s="252"/>
      <c r="U43" s="252"/>
      <c r="V43" s="252"/>
      <c r="W43" s="252"/>
      <c r="X43" s="252"/>
      <c r="Y43" s="252"/>
      <c r="Z43" s="252"/>
      <c r="AA43" s="253">
        <f t="shared" si="5"/>
        <v>0</v>
      </c>
      <c r="AB43" s="55" t="s">
        <v>714</v>
      </c>
      <c r="AC43" s="47"/>
      <c r="AD43" s="252"/>
      <c r="AE43" s="252"/>
      <c r="AF43" s="252"/>
      <c r="AG43" s="252"/>
      <c r="AH43" s="252"/>
      <c r="AI43" s="252"/>
      <c r="AJ43" s="252"/>
      <c r="AK43" s="252"/>
      <c r="AL43" s="252"/>
      <c r="AM43" s="252"/>
      <c r="AN43" s="252"/>
      <c r="AO43" s="252"/>
      <c r="AP43" s="252"/>
      <c r="AQ43" s="253">
        <f>SUM(AD43:AP43)</f>
        <v>0</v>
      </c>
    </row>
    <row r="44" spans="1:43" x14ac:dyDescent="0.2">
      <c r="B44" s="55"/>
      <c r="C44" s="48"/>
      <c r="D44" s="61" t="s">
        <v>46</v>
      </c>
      <c r="E44" s="601">
        <f>+SUM(E37:E43)</f>
        <v>0</v>
      </c>
      <c r="F44" s="323"/>
      <c r="G44" s="323"/>
      <c r="H44" s="167">
        <f>+SUM(H37:H43)</f>
        <v>0</v>
      </c>
      <c r="L44" s="55" t="s">
        <v>572</v>
      </c>
      <c r="N44" s="252"/>
      <c r="O44" s="252"/>
      <c r="P44" s="252"/>
      <c r="Q44" s="252"/>
      <c r="R44" s="252"/>
      <c r="S44" s="252"/>
      <c r="T44" s="252"/>
      <c r="U44" s="252"/>
      <c r="V44" s="252"/>
      <c r="W44" s="252"/>
      <c r="X44" s="252"/>
      <c r="Y44" s="252"/>
      <c r="Z44" s="252"/>
      <c r="AA44" s="253">
        <f t="shared" si="5"/>
        <v>0</v>
      </c>
      <c r="AB44" s="55" t="s">
        <v>715</v>
      </c>
      <c r="AC44" s="47"/>
      <c r="AD44" s="252"/>
      <c r="AE44" s="252"/>
      <c r="AF44" s="252"/>
      <c r="AG44" s="252"/>
      <c r="AH44" s="252"/>
      <c r="AI44" s="252"/>
      <c r="AJ44" s="252"/>
      <c r="AK44" s="252"/>
      <c r="AL44" s="252"/>
      <c r="AM44" s="252"/>
      <c r="AN44" s="252"/>
      <c r="AO44" s="252"/>
      <c r="AP44" s="252"/>
      <c r="AQ44" s="253">
        <f>SUM(AD44:AP44)</f>
        <v>0</v>
      </c>
    </row>
    <row r="45" spans="1:43" x14ac:dyDescent="0.2">
      <c r="L45" s="11" t="s">
        <v>925</v>
      </c>
      <c r="N45" s="252"/>
      <c r="O45" s="252"/>
      <c r="P45" s="252"/>
      <c r="Q45" s="252"/>
      <c r="R45" s="252"/>
      <c r="S45" s="252"/>
      <c r="T45" s="252"/>
      <c r="U45" s="252"/>
      <c r="V45" s="252"/>
      <c r="W45" s="252"/>
      <c r="X45" s="252"/>
      <c r="Y45" s="252"/>
      <c r="Z45" s="252"/>
      <c r="AA45" s="253">
        <f t="shared" si="5"/>
        <v>0</v>
      </c>
      <c r="AB45" s="55" t="s">
        <v>716</v>
      </c>
      <c r="AC45" s="47"/>
      <c r="AD45" s="252"/>
      <c r="AE45" s="252"/>
      <c r="AF45" s="252"/>
      <c r="AG45" s="252"/>
      <c r="AH45" s="252"/>
      <c r="AI45" s="252"/>
      <c r="AJ45" s="252"/>
      <c r="AK45" s="252"/>
      <c r="AL45" s="252"/>
      <c r="AM45" s="252"/>
      <c r="AN45" s="252"/>
      <c r="AO45" s="252"/>
      <c r="AP45" s="252"/>
      <c r="AQ45" s="253">
        <f>SUM(AD45:AP45)</f>
        <v>0</v>
      </c>
    </row>
    <row r="46" spans="1:43" x14ac:dyDescent="0.2">
      <c r="N46" s="288"/>
      <c r="O46" s="288"/>
      <c r="P46" s="288"/>
      <c r="Q46" s="288"/>
      <c r="R46" s="288"/>
      <c r="S46" s="288"/>
      <c r="T46" s="288"/>
      <c r="U46" s="288"/>
      <c r="V46" s="288"/>
      <c r="W46" s="288"/>
      <c r="X46" s="288"/>
      <c r="Y46" s="288"/>
      <c r="Z46" s="288"/>
      <c r="AA46" s="595">
        <f>+SUM(AA40:AA45)</f>
        <v>0</v>
      </c>
      <c r="AC46" s="47"/>
      <c r="AD46" s="597"/>
      <c r="AE46" s="597"/>
      <c r="AF46" s="597"/>
      <c r="AG46" s="597"/>
      <c r="AH46" s="597"/>
      <c r="AI46" s="597"/>
      <c r="AJ46" s="597"/>
      <c r="AK46" s="597"/>
      <c r="AL46" s="597"/>
      <c r="AM46" s="597"/>
      <c r="AN46" s="597"/>
      <c r="AO46" s="597"/>
      <c r="AP46" s="597"/>
      <c r="AQ46" s="643">
        <f>+SUM(AQ43:AQ45)</f>
        <v>0</v>
      </c>
    </row>
    <row r="47" spans="1:43" ht="15.75" thickBot="1" x14ac:dyDescent="0.25">
      <c r="N47" s="288"/>
      <c r="O47" s="288"/>
      <c r="P47" s="288"/>
      <c r="Q47" s="288"/>
      <c r="R47" s="288"/>
      <c r="S47" s="288"/>
      <c r="T47" s="288"/>
      <c r="U47" s="288"/>
      <c r="V47" s="288"/>
      <c r="W47" s="288"/>
      <c r="X47" s="288"/>
      <c r="Y47" s="288"/>
      <c r="Z47" s="288"/>
      <c r="AA47" s="265"/>
      <c r="AB47" s="13"/>
      <c r="AC47" s="47"/>
      <c r="AD47" s="287"/>
      <c r="AE47" s="287"/>
      <c r="AF47" s="287"/>
      <c r="AG47" s="287"/>
      <c r="AH47" s="287"/>
      <c r="AI47" s="287"/>
      <c r="AJ47" s="287"/>
      <c r="AK47" s="287"/>
      <c r="AL47" s="287"/>
      <c r="AM47" s="287"/>
      <c r="AN47" s="287"/>
      <c r="AO47" s="287"/>
      <c r="AP47" s="287"/>
      <c r="AQ47" s="644"/>
    </row>
    <row r="48" spans="1:43" ht="15.75" thickTop="1" x14ac:dyDescent="0.2">
      <c r="M48" s="645" t="s">
        <v>57</v>
      </c>
      <c r="N48" s="469">
        <f>CEILING((SUM(N10:N45)),0.25)</f>
        <v>0</v>
      </c>
      <c r="O48" s="469">
        <f t="shared" ref="O48:Z48" si="6">CEILING((SUM(O10:O45)),0.25)</f>
        <v>0</v>
      </c>
      <c r="P48" s="469">
        <f t="shared" si="6"/>
        <v>0</v>
      </c>
      <c r="Q48" s="469">
        <f t="shared" si="6"/>
        <v>0</v>
      </c>
      <c r="R48" s="469">
        <f t="shared" si="6"/>
        <v>0</v>
      </c>
      <c r="S48" s="469">
        <f t="shared" si="6"/>
        <v>0</v>
      </c>
      <c r="T48" s="469">
        <f t="shared" si="6"/>
        <v>0</v>
      </c>
      <c r="U48" s="469">
        <f t="shared" si="6"/>
        <v>0</v>
      </c>
      <c r="V48" s="469">
        <f t="shared" si="6"/>
        <v>0</v>
      </c>
      <c r="W48" s="469">
        <f t="shared" si="6"/>
        <v>0</v>
      </c>
      <c r="X48" s="469">
        <f t="shared" si="6"/>
        <v>0</v>
      </c>
      <c r="Y48" s="469">
        <f t="shared" si="6"/>
        <v>0</v>
      </c>
      <c r="Z48" s="469">
        <f t="shared" si="6"/>
        <v>0</v>
      </c>
      <c r="AA48" s="469">
        <f>SUM(N48:Z48)</f>
        <v>0</v>
      </c>
      <c r="AB48" s="48"/>
      <c r="AC48" s="645" t="s">
        <v>57</v>
      </c>
      <c r="AD48" s="469">
        <f t="shared" ref="AD48:AP48" si="7">SUM(AD10:AD45)</f>
        <v>0</v>
      </c>
      <c r="AE48" s="469">
        <f t="shared" si="7"/>
        <v>0</v>
      </c>
      <c r="AF48" s="469">
        <f t="shared" si="7"/>
        <v>0</v>
      </c>
      <c r="AG48" s="469">
        <f t="shared" si="7"/>
        <v>0</v>
      </c>
      <c r="AH48" s="469">
        <f t="shared" si="7"/>
        <v>0</v>
      </c>
      <c r="AI48" s="469">
        <f t="shared" si="7"/>
        <v>0</v>
      </c>
      <c r="AJ48" s="469">
        <f t="shared" si="7"/>
        <v>0</v>
      </c>
      <c r="AK48" s="469">
        <f t="shared" si="7"/>
        <v>0</v>
      </c>
      <c r="AL48" s="469">
        <f t="shared" si="7"/>
        <v>0</v>
      </c>
      <c r="AM48" s="469">
        <f t="shared" si="7"/>
        <v>0</v>
      </c>
      <c r="AN48" s="469">
        <f t="shared" si="7"/>
        <v>0</v>
      </c>
      <c r="AO48" s="469">
        <f t="shared" si="7"/>
        <v>0</v>
      </c>
      <c r="AP48" s="469">
        <f t="shared" si="7"/>
        <v>0</v>
      </c>
      <c r="AQ48" s="469">
        <f>SUM(AD48:AP48)</f>
        <v>0</v>
      </c>
    </row>
    <row r="49" spans="12:43" ht="15.75" thickBot="1" x14ac:dyDescent="0.25">
      <c r="AD49" s="273"/>
      <c r="AE49" s="273"/>
      <c r="AF49" s="273"/>
      <c r="AG49" s="273"/>
      <c r="AH49" s="273"/>
      <c r="AI49" s="273"/>
      <c r="AJ49" s="273"/>
      <c r="AK49" s="273"/>
      <c r="AL49" s="273"/>
      <c r="AM49" s="273"/>
      <c r="AN49" s="273"/>
      <c r="AO49" s="273"/>
      <c r="AP49" s="273"/>
      <c r="AQ49" s="254"/>
    </row>
    <row r="50" spans="12:43" ht="15.75" thickTop="1" x14ac:dyDescent="0.2">
      <c r="AC50" s="645" t="s">
        <v>46</v>
      </c>
      <c r="AD50" s="195">
        <f t="shared" ref="AD50:AO50" si="8">+N48+AD48</f>
        <v>0</v>
      </c>
      <c r="AE50" s="195">
        <f t="shared" si="8"/>
        <v>0</v>
      </c>
      <c r="AF50" s="195">
        <f t="shared" si="8"/>
        <v>0</v>
      </c>
      <c r="AG50" s="195">
        <f t="shared" si="8"/>
        <v>0</v>
      </c>
      <c r="AH50" s="195">
        <f t="shared" si="8"/>
        <v>0</v>
      </c>
      <c r="AI50" s="195">
        <f t="shared" si="8"/>
        <v>0</v>
      </c>
      <c r="AJ50" s="195">
        <f t="shared" si="8"/>
        <v>0</v>
      </c>
      <c r="AK50" s="195">
        <f t="shared" si="8"/>
        <v>0</v>
      </c>
      <c r="AL50" s="195">
        <f t="shared" si="8"/>
        <v>0</v>
      </c>
      <c r="AM50" s="195">
        <f t="shared" si="8"/>
        <v>0</v>
      </c>
      <c r="AN50" s="195">
        <f t="shared" si="8"/>
        <v>0</v>
      </c>
      <c r="AO50" s="195">
        <f t="shared" si="8"/>
        <v>0</v>
      </c>
      <c r="AP50" s="195">
        <f t="shared" ref="AP50" si="9">+Z48+AP48</f>
        <v>0</v>
      </c>
      <c r="AQ50" s="124">
        <f>SUM(AD50:AP50)</f>
        <v>0</v>
      </c>
    </row>
    <row r="51" spans="12:43" x14ac:dyDescent="0.2">
      <c r="AC51" s="638"/>
      <c r="AD51" s="702">
        <f>IF($AQ$50=0,0,AD50/$AQ$50)</f>
        <v>0</v>
      </c>
      <c r="AE51" s="702">
        <f t="shared" ref="AE51:AP51" si="10">IF($AQ$50=0,0,AE50/$AQ$50)</f>
        <v>0</v>
      </c>
      <c r="AF51" s="702">
        <f t="shared" si="10"/>
        <v>0</v>
      </c>
      <c r="AG51" s="702">
        <f t="shared" si="10"/>
        <v>0</v>
      </c>
      <c r="AH51" s="702">
        <f t="shared" si="10"/>
        <v>0</v>
      </c>
      <c r="AI51" s="702">
        <f t="shared" si="10"/>
        <v>0</v>
      </c>
      <c r="AJ51" s="702">
        <f t="shared" si="10"/>
        <v>0</v>
      </c>
      <c r="AK51" s="702">
        <f t="shared" si="10"/>
        <v>0</v>
      </c>
      <c r="AL51" s="702">
        <f t="shared" si="10"/>
        <v>0</v>
      </c>
      <c r="AM51" s="702">
        <f t="shared" si="10"/>
        <v>0</v>
      </c>
      <c r="AN51" s="702">
        <f t="shared" si="10"/>
        <v>0</v>
      </c>
      <c r="AO51" s="702">
        <f t="shared" si="10"/>
        <v>0</v>
      </c>
      <c r="AP51" s="702">
        <f t="shared" si="10"/>
        <v>0</v>
      </c>
      <c r="AQ51" s="717">
        <f>SUM(AD51:AP51)</f>
        <v>0</v>
      </c>
    </row>
    <row r="52" spans="12:43" x14ac:dyDescent="0.2">
      <c r="AC52" s="638"/>
    </row>
    <row r="53" spans="12:43" x14ac:dyDescent="0.2">
      <c r="P53" s="60"/>
      <c r="AC53" s="635"/>
    </row>
    <row r="54" spans="12:43" x14ac:dyDescent="0.2">
      <c r="P54" s="60"/>
      <c r="AC54" s="635"/>
    </row>
    <row r="55" spans="12:43" x14ac:dyDescent="0.2">
      <c r="P55" s="60"/>
      <c r="AC55" s="157"/>
    </row>
    <row r="56" spans="12:43" x14ac:dyDescent="0.2">
      <c r="P56" s="60"/>
    </row>
    <row r="57" spans="12:43" x14ac:dyDescent="0.2">
      <c r="L57" s="60"/>
      <c r="P57" s="60"/>
    </row>
    <row r="58" spans="12:43" x14ac:dyDescent="0.2">
      <c r="L58" s="60"/>
      <c r="P58" s="60"/>
    </row>
    <row r="59" spans="12:43" x14ac:dyDescent="0.2">
      <c r="P59" s="60"/>
    </row>
  </sheetData>
  <sheetProtection algorithmName="SHA-512" hashValue="Ak30M14HJLJwIr18DJqE3Q3YI5TenEmTYlqO46IihMe0BQMrvqjtE9xmdZuWXnOF8KLRw1JSU79KiQvFPiYmwQ==" saltValue="eKFp/IYXiBqV/+gH/BnVMw==" spinCount="100000" sheet="1" objects="1" scenarios="1"/>
  <mergeCells count="2">
    <mergeCell ref="E32:G32"/>
    <mergeCell ref="E27:G27"/>
  </mergeCells>
  <printOptions horizontalCentered="1"/>
  <pageMargins left="0.1" right="0.1" top="0.5" bottom="0.5" header="0.3" footer="0.25"/>
  <pageSetup scale="71" orientation="landscape" r:id="rId1"/>
  <headerFooter alignWithMargins="0">
    <oddFooter>&amp;L&amp;"Times New Roman,Regular"&amp;8Date of Estimate: &amp;D&amp;C&amp;"Times New Roman,Regular"&amp;8File Name: &amp;F</oddFooter>
  </headerFooter>
  <colBreaks count="2" manualBreakCount="2">
    <brk id="11" max="1048575" man="1"/>
    <brk id="2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FFFF00"/>
  </sheetPr>
  <dimension ref="A1:AR98"/>
  <sheetViews>
    <sheetView topLeftCell="S34" zoomScale="110" zoomScaleNormal="110" workbookViewId="0">
      <selection activeCell="B101" sqref="B101"/>
    </sheetView>
  </sheetViews>
  <sheetFormatPr defaultColWidth="9.140625" defaultRowHeight="12.75" x14ac:dyDescent="0.2"/>
  <cols>
    <col min="1" max="1" width="12.28515625" style="48" customWidth="1"/>
    <col min="2" max="2" width="11.28515625" style="48" customWidth="1"/>
    <col min="3" max="3" width="12.140625" style="48" customWidth="1"/>
    <col min="4" max="4" width="12.5703125" style="48" bestFit="1" customWidth="1"/>
    <col min="5" max="6" width="9.140625" style="48"/>
    <col min="7" max="7" width="15.85546875" style="48" customWidth="1"/>
    <col min="8" max="9" width="9.140625" style="48"/>
    <col min="10" max="12" width="11.7109375" style="48" customWidth="1"/>
    <col min="13" max="20" width="8.7109375" style="48" customWidth="1"/>
    <col min="21" max="23" width="11.7109375" style="48" customWidth="1"/>
    <col min="24" max="31" width="8.7109375" style="48" customWidth="1"/>
    <col min="32" max="34" width="11.7109375" style="48" customWidth="1"/>
    <col min="35" max="42" width="8.7109375" style="48" customWidth="1"/>
    <col min="43" max="43" width="9.7109375" style="48" customWidth="1"/>
    <col min="44" max="44" width="7.28515625" style="48" customWidth="1"/>
    <col min="45" max="16384" width="9.140625" style="48"/>
  </cols>
  <sheetData>
    <row r="1" spans="1:44" ht="11.45" customHeight="1" x14ac:dyDescent="0.2">
      <c r="A1" s="14"/>
      <c r="B1" s="14"/>
      <c r="C1" s="14"/>
      <c r="D1" s="14"/>
      <c r="E1" s="33" t="s">
        <v>786</v>
      </c>
      <c r="F1" s="14"/>
      <c r="G1" s="14"/>
      <c r="H1" s="14"/>
      <c r="I1" s="14"/>
      <c r="J1" s="16"/>
      <c r="K1" s="16"/>
      <c r="L1" s="16"/>
      <c r="M1" s="16"/>
      <c r="N1" s="16"/>
      <c r="O1" s="33" t="s">
        <v>786</v>
      </c>
      <c r="Q1" s="16"/>
      <c r="R1" s="16"/>
      <c r="S1" s="16"/>
      <c r="T1" s="16"/>
      <c r="U1" s="16"/>
      <c r="V1" s="16"/>
      <c r="W1" s="16"/>
      <c r="X1" s="16"/>
      <c r="Y1" s="16"/>
      <c r="Z1" s="33" t="s">
        <v>786</v>
      </c>
      <c r="AB1" s="16"/>
      <c r="AC1" s="16"/>
      <c r="AD1" s="16"/>
      <c r="AE1" s="16"/>
      <c r="AF1" s="16"/>
      <c r="AG1" s="16"/>
      <c r="AH1" s="16"/>
      <c r="AI1" s="16"/>
      <c r="AJ1" s="16"/>
      <c r="AK1" s="33" t="s">
        <v>786</v>
      </c>
      <c r="AM1" s="16"/>
      <c r="AN1" s="16"/>
      <c r="AO1" s="16"/>
      <c r="AP1" s="16"/>
      <c r="AQ1" s="14"/>
      <c r="AR1" s="14"/>
    </row>
    <row r="2" spans="1:44" ht="11.45" customHeight="1" x14ac:dyDescent="0.2">
      <c r="A2" s="14"/>
      <c r="B2" s="14"/>
      <c r="C2" s="14"/>
      <c r="D2" s="14"/>
      <c r="E2" s="33" t="s">
        <v>200</v>
      </c>
      <c r="F2" s="14"/>
      <c r="G2" s="14"/>
      <c r="H2" s="14"/>
      <c r="I2" s="14"/>
      <c r="J2" s="16"/>
      <c r="K2" s="16"/>
      <c r="L2" s="16"/>
      <c r="M2" s="16"/>
      <c r="N2" s="15"/>
      <c r="O2" s="33" t="s">
        <v>196</v>
      </c>
      <c r="Q2" s="16"/>
      <c r="R2" s="16"/>
      <c r="S2" s="16"/>
      <c r="T2" s="16"/>
      <c r="U2" s="16"/>
      <c r="V2" s="16"/>
      <c r="W2" s="16"/>
      <c r="X2" s="16"/>
      <c r="Y2" s="15"/>
      <c r="Z2" s="33" t="s">
        <v>196</v>
      </c>
      <c r="AB2" s="16"/>
      <c r="AC2" s="16"/>
      <c r="AD2" s="16"/>
      <c r="AE2" s="16"/>
      <c r="AF2" s="16"/>
      <c r="AG2" s="16"/>
      <c r="AH2" s="16"/>
      <c r="AI2" s="16"/>
      <c r="AJ2" s="15"/>
      <c r="AK2" s="33" t="s">
        <v>196</v>
      </c>
      <c r="AM2" s="16"/>
      <c r="AN2" s="16"/>
      <c r="AO2" s="16"/>
      <c r="AP2" s="16"/>
      <c r="AQ2" s="14"/>
      <c r="AR2" s="155"/>
    </row>
    <row r="3" spans="1:44" ht="11.45" customHeight="1" x14ac:dyDescent="0.2">
      <c r="A3" s="14"/>
      <c r="B3" s="14"/>
      <c r="C3" s="14"/>
      <c r="D3" s="14"/>
      <c r="E3" s="132">
        <f>'Cover Sht'!$A$15</f>
        <v>0</v>
      </c>
      <c r="F3" s="14"/>
      <c r="G3" s="14"/>
      <c r="H3" s="14"/>
      <c r="I3" s="14"/>
      <c r="J3" s="16"/>
      <c r="K3" s="16"/>
      <c r="L3" s="16"/>
      <c r="M3" s="16"/>
      <c r="N3" s="16"/>
      <c r="O3" s="132">
        <f>'Cover Sht'!$A$15</f>
        <v>0</v>
      </c>
      <c r="Q3" s="14"/>
      <c r="R3" s="16"/>
      <c r="S3" s="16"/>
      <c r="T3" s="16"/>
      <c r="U3" s="16"/>
      <c r="V3" s="16"/>
      <c r="W3" s="16"/>
      <c r="X3" s="16"/>
      <c r="Y3" s="16"/>
      <c r="Z3" s="132">
        <f>'Cover Sht'!$A$15</f>
        <v>0</v>
      </c>
      <c r="AB3" s="14"/>
      <c r="AC3" s="16"/>
      <c r="AD3" s="16"/>
      <c r="AE3" s="16"/>
      <c r="AF3" s="16"/>
      <c r="AG3" s="16"/>
      <c r="AH3" s="16"/>
      <c r="AI3" s="16"/>
      <c r="AJ3" s="16"/>
      <c r="AK3" s="132">
        <f>'Cover Sht'!$A$15</f>
        <v>0</v>
      </c>
      <c r="AM3" s="14"/>
      <c r="AN3" s="16"/>
      <c r="AO3" s="16"/>
      <c r="AP3" s="16"/>
      <c r="AQ3" s="14"/>
      <c r="AR3" s="16"/>
    </row>
    <row r="4" spans="1:44" ht="11.45" customHeight="1" x14ac:dyDescent="0.2">
      <c r="A4" s="14"/>
      <c r="I4" s="20"/>
      <c r="K4" s="81" t="s">
        <v>246</v>
      </c>
      <c r="L4" s="91">
        <f>'Cover Sht'!$E$18</f>
        <v>0</v>
      </c>
      <c r="M4" s="15"/>
      <c r="N4" s="16"/>
      <c r="O4" s="16"/>
      <c r="P4" s="81" t="s">
        <v>247</v>
      </c>
      <c r="Q4" s="91">
        <f>'Cover Sht'!$D$22</f>
        <v>0</v>
      </c>
      <c r="V4" s="81" t="s">
        <v>246</v>
      </c>
      <c r="W4" s="91">
        <f>'Cover Sht'!$E$18</f>
        <v>0</v>
      </c>
      <c r="X4" s="15"/>
      <c r="Y4" s="16"/>
      <c r="Z4" s="16"/>
      <c r="AA4" s="81" t="s">
        <v>247</v>
      </c>
      <c r="AB4" s="91">
        <f>'Cover Sht'!$D$22</f>
        <v>0</v>
      </c>
      <c r="AG4" s="81" t="s">
        <v>246</v>
      </c>
      <c r="AH4" s="91">
        <f>'Cover Sht'!$E$18</f>
        <v>0</v>
      </c>
      <c r="AI4" s="15"/>
      <c r="AJ4" s="16"/>
      <c r="AK4" s="16"/>
      <c r="AL4" s="81" t="s">
        <v>247</v>
      </c>
      <c r="AM4" s="91">
        <f>'Cover Sht'!$D$22</f>
        <v>0</v>
      </c>
      <c r="AQ4" s="14"/>
      <c r="AR4" s="16"/>
    </row>
    <row r="5" spans="1:44" ht="11.45" customHeight="1" x14ac:dyDescent="0.2">
      <c r="A5" s="14"/>
      <c r="B5" s="16" t="s">
        <v>246</v>
      </c>
      <c r="C5" s="91">
        <f>'Cover Sht'!$E$18</f>
        <v>0</v>
      </c>
      <c r="D5" s="15"/>
      <c r="E5" s="16"/>
      <c r="F5" s="81" t="s">
        <v>247</v>
      </c>
      <c r="G5" s="91">
        <f>'Cover Sht'!$D$22</f>
        <v>0</v>
      </c>
      <c r="I5" s="20"/>
      <c r="K5" s="81" t="s">
        <v>248</v>
      </c>
      <c r="L5" s="208">
        <f>IF('Cover Sht'!$A$10="POST  DESIGN  SERVICES",'Cover Sht'!$E$21,'Cover Sht'!$E$19)</f>
        <v>0</v>
      </c>
      <c r="M5" s="15"/>
      <c r="N5" s="16"/>
      <c r="O5" s="16"/>
      <c r="P5" s="81" t="s">
        <v>249</v>
      </c>
      <c r="Q5" s="91">
        <f>'Cover Sht'!$A$28</f>
        <v>0</v>
      </c>
      <c r="V5" s="81" t="s">
        <v>248</v>
      </c>
      <c r="W5" s="208">
        <f>IF('Cover Sht'!$A$10="POST  DESIGN  SERVICES",'Cover Sht'!$E$21,'Cover Sht'!$E$19)</f>
        <v>0</v>
      </c>
      <c r="X5" s="15"/>
      <c r="Y5" s="16"/>
      <c r="Z5" s="16"/>
      <c r="AA5" s="81" t="s">
        <v>249</v>
      </c>
      <c r="AB5" s="91">
        <f>'Cover Sht'!$A$28</f>
        <v>0</v>
      </c>
      <c r="AG5" s="81" t="s">
        <v>248</v>
      </c>
      <c r="AH5" s="208">
        <f>IF('Cover Sht'!$A$10="POST  DESIGN  SERVICES",'Cover Sht'!$E$21,'Cover Sht'!$E$19)</f>
        <v>0</v>
      </c>
      <c r="AI5" s="15"/>
      <c r="AJ5" s="16"/>
      <c r="AK5" s="16"/>
      <c r="AL5" s="81" t="s">
        <v>249</v>
      </c>
      <c r="AM5" s="91">
        <f>'Cover Sht'!$A$28</f>
        <v>0</v>
      </c>
      <c r="AQ5" s="14"/>
    </row>
    <row r="6" spans="1:44" ht="11.45" customHeight="1" x14ac:dyDescent="0.2">
      <c r="A6" s="14"/>
      <c r="B6" s="16" t="s">
        <v>248</v>
      </c>
      <c r="C6" s="208">
        <f>IF('Cover Sht'!$A$10="POST  DESIGN  SERVICES",'Cover Sht'!$E$21,'Cover Sht'!$E$19)</f>
        <v>0</v>
      </c>
      <c r="D6" s="15"/>
      <c r="E6" s="16"/>
      <c r="F6" s="81" t="s">
        <v>249</v>
      </c>
      <c r="G6" s="91">
        <f>'Cover Sht'!$A$28</f>
        <v>0</v>
      </c>
      <c r="I6" s="20"/>
      <c r="J6" s="19"/>
      <c r="K6" s="471" t="s">
        <v>1060</v>
      </c>
      <c r="L6" s="19" t="str">
        <f>$C$8</f>
        <v>Sta. xx+xx</v>
      </c>
      <c r="M6" s="16"/>
      <c r="N6" s="25"/>
      <c r="O6" s="25" t="s">
        <v>245</v>
      </c>
      <c r="P6" s="17"/>
      <c r="Q6" s="16"/>
      <c r="R6" s="17" t="s">
        <v>245</v>
      </c>
      <c r="S6" s="18" t="s">
        <v>245</v>
      </c>
      <c r="T6" s="16"/>
      <c r="U6" s="19"/>
      <c r="V6" s="471" t="s">
        <v>1060</v>
      </c>
      <c r="W6" s="19" t="str">
        <f>$C$8</f>
        <v>Sta. xx+xx</v>
      </c>
      <c r="AF6" s="19"/>
      <c r="AG6" s="471" t="s">
        <v>1060</v>
      </c>
      <c r="AH6" s="19" t="str">
        <f>$C$8</f>
        <v>Sta. xx+xx</v>
      </c>
      <c r="AQ6" s="14"/>
    </row>
    <row r="7" spans="1:44" ht="11.45" customHeight="1" x14ac:dyDescent="0.2">
      <c r="A7" s="19"/>
      <c r="B7" s="14"/>
      <c r="C7" s="14"/>
      <c r="D7" s="14"/>
      <c r="E7" s="14"/>
      <c r="F7" s="81"/>
      <c r="G7" s="80"/>
      <c r="H7" s="14"/>
      <c r="I7" s="14"/>
      <c r="J7" s="14"/>
      <c r="K7" s="14"/>
      <c r="L7" s="14"/>
      <c r="M7" s="42" t="s">
        <v>478</v>
      </c>
      <c r="N7" s="42" t="s">
        <v>45</v>
      </c>
      <c r="O7" s="38" t="s">
        <v>50</v>
      </c>
      <c r="P7" s="43" t="s">
        <v>478</v>
      </c>
      <c r="Q7" s="38" t="s">
        <v>63</v>
      </c>
      <c r="R7" s="38" t="s">
        <v>478</v>
      </c>
      <c r="S7" s="38" t="s">
        <v>134</v>
      </c>
      <c r="T7" s="38" t="s">
        <v>46</v>
      </c>
      <c r="X7" s="42" t="s">
        <v>478</v>
      </c>
      <c r="Y7" s="42" t="s">
        <v>45</v>
      </c>
      <c r="Z7" s="38" t="s">
        <v>50</v>
      </c>
      <c r="AA7" s="43" t="s">
        <v>478</v>
      </c>
      <c r="AB7" s="38" t="s">
        <v>63</v>
      </c>
      <c r="AC7" s="38" t="s">
        <v>478</v>
      </c>
      <c r="AD7" s="38" t="s">
        <v>134</v>
      </c>
      <c r="AE7" s="38" t="s">
        <v>46</v>
      </c>
      <c r="AI7" s="42" t="s">
        <v>478</v>
      </c>
      <c r="AJ7" s="42" t="s">
        <v>45</v>
      </c>
      <c r="AK7" s="38" t="s">
        <v>50</v>
      </c>
      <c r="AL7" s="43" t="s">
        <v>478</v>
      </c>
      <c r="AM7" s="38" t="s">
        <v>63</v>
      </c>
      <c r="AN7" s="38" t="s">
        <v>478</v>
      </c>
      <c r="AO7" s="38" t="s">
        <v>134</v>
      </c>
      <c r="AP7" s="38" t="s">
        <v>46</v>
      </c>
      <c r="AQ7" s="14"/>
      <c r="AR7" s="16"/>
    </row>
    <row r="8" spans="1:44" ht="11.45" customHeight="1" x14ac:dyDescent="0.2">
      <c r="B8" s="471" t="s">
        <v>1060</v>
      </c>
      <c r="C8" s="388" t="s">
        <v>703</v>
      </c>
      <c r="D8" s="14"/>
      <c r="E8" s="14"/>
      <c r="F8" s="14"/>
      <c r="G8" s="14"/>
      <c r="H8" s="14"/>
      <c r="I8" s="14"/>
      <c r="J8" s="16"/>
      <c r="K8" s="16"/>
      <c r="L8" s="16"/>
      <c r="M8" s="44" t="s">
        <v>45</v>
      </c>
      <c r="N8" s="44" t="s">
        <v>49</v>
      </c>
      <c r="O8" s="39" t="s">
        <v>876</v>
      </c>
      <c r="P8" s="46" t="s">
        <v>63</v>
      </c>
      <c r="Q8" s="39"/>
      <c r="R8" s="39" t="s">
        <v>134</v>
      </c>
      <c r="S8" s="39"/>
      <c r="T8" s="39" t="s">
        <v>51</v>
      </c>
      <c r="U8" s="15" t="s">
        <v>1062</v>
      </c>
      <c r="V8" s="16"/>
      <c r="W8" s="16"/>
      <c r="X8" s="44" t="s">
        <v>45</v>
      </c>
      <c r="Y8" s="44" t="s">
        <v>49</v>
      </c>
      <c r="Z8" s="39" t="s">
        <v>876</v>
      </c>
      <c r="AA8" s="46" t="s">
        <v>63</v>
      </c>
      <c r="AB8" s="39"/>
      <c r="AC8" s="39" t="s">
        <v>134</v>
      </c>
      <c r="AD8" s="39"/>
      <c r="AE8" s="39" t="s">
        <v>51</v>
      </c>
      <c r="AF8" s="16"/>
      <c r="AG8" s="16"/>
      <c r="AH8" s="16"/>
      <c r="AI8" s="44" t="s">
        <v>45</v>
      </c>
      <c r="AJ8" s="44" t="s">
        <v>49</v>
      </c>
      <c r="AK8" s="39" t="s">
        <v>876</v>
      </c>
      <c r="AL8" s="46" t="s">
        <v>63</v>
      </c>
      <c r="AM8" s="39"/>
      <c r="AN8" s="39" t="s">
        <v>134</v>
      </c>
      <c r="AO8" s="39"/>
      <c r="AP8" s="39" t="s">
        <v>51</v>
      </c>
      <c r="AQ8" s="14"/>
      <c r="AR8" s="16"/>
    </row>
    <row r="9" spans="1:44" ht="11.45" customHeight="1" x14ac:dyDescent="0.2">
      <c r="A9" s="14"/>
      <c r="B9" s="14"/>
      <c r="C9" s="14"/>
      <c r="D9" s="14"/>
      <c r="E9" s="14"/>
      <c r="F9" s="14"/>
      <c r="G9" s="14"/>
      <c r="H9" s="14"/>
      <c r="I9" s="24"/>
      <c r="J9" s="15" t="s">
        <v>160</v>
      </c>
      <c r="K9" s="21"/>
      <c r="L9" s="21"/>
      <c r="M9" s="44" t="s">
        <v>49</v>
      </c>
      <c r="N9" s="44"/>
      <c r="O9" s="45"/>
      <c r="P9" s="46"/>
      <c r="Q9" s="39" t="s">
        <v>245</v>
      </c>
      <c r="R9" s="39"/>
      <c r="S9" s="39" t="s">
        <v>245</v>
      </c>
      <c r="T9" s="39"/>
      <c r="U9" s="11" t="s">
        <v>274</v>
      </c>
      <c r="V9" s="21"/>
      <c r="W9" s="21"/>
      <c r="X9" s="44" t="s">
        <v>49</v>
      </c>
      <c r="Y9" s="44"/>
      <c r="Z9" s="45"/>
      <c r="AA9" s="46"/>
      <c r="AB9" s="39" t="s">
        <v>245</v>
      </c>
      <c r="AC9" s="39"/>
      <c r="AD9" s="39" t="s">
        <v>245</v>
      </c>
      <c r="AE9" s="39"/>
      <c r="AF9" s="15" t="s">
        <v>151</v>
      </c>
      <c r="AG9" s="22"/>
      <c r="AH9" s="16"/>
      <c r="AI9" s="44" t="s">
        <v>49</v>
      </c>
      <c r="AJ9" s="44"/>
      <c r="AK9" s="45"/>
      <c r="AL9" s="46"/>
      <c r="AM9" s="39" t="s">
        <v>245</v>
      </c>
      <c r="AN9" s="39"/>
      <c r="AO9" s="39" t="s">
        <v>245</v>
      </c>
      <c r="AP9" s="39"/>
      <c r="AQ9" s="14"/>
      <c r="AR9" s="16"/>
    </row>
    <row r="10" spans="1:44" ht="11.45" customHeight="1" x14ac:dyDescent="0.2">
      <c r="A10" s="58"/>
      <c r="B10" s="59" t="s">
        <v>192</v>
      </c>
      <c r="C10" s="59"/>
      <c r="D10" s="41" t="s">
        <v>238</v>
      </c>
      <c r="E10" s="41"/>
      <c r="F10" s="41" t="s">
        <v>239</v>
      </c>
      <c r="G10" s="41" t="s">
        <v>166</v>
      </c>
      <c r="H10" s="14"/>
      <c r="I10" s="60"/>
      <c r="J10" s="11" t="s">
        <v>983</v>
      </c>
      <c r="M10" s="252"/>
      <c r="N10" s="252"/>
      <c r="O10" s="252"/>
      <c r="P10" s="252"/>
      <c r="Q10" s="252"/>
      <c r="R10" s="252"/>
      <c r="S10" s="252"/>
      <c r="T10" s="253">
        <f>CEILING(SUM(M10:S10),0.25)</f>
        <v>0</v>
      </c>
      <c r="U10" s="11" t="s">
        <v>1091</v>
      </c>
      <c r="V10" s="16"/>
      <c r="W10" s="21"/>
      <c r="X10" s="252"/>
      <c r="Y10" s="252"/>
      <c r="Z10" s="252"/>
      <c r="AA10" s="252"/>
      <c r="AB10" s="252"/>
      <c r="AC10" s="252"/>
      <c r="AD10" s="252"/>
      <c r="AE10" s="253">
        <f>CEILING(SUM(X10:AD10),0.25)</f>
        <v>0</v>
      </c>
      <c r="AF10" s="11" t="s">
        <v>112</v>
      </c>
      <c r="AG10" s="22"/>
      <c r="AH10" s="16"/>
      <c r="AI10" s="526" t="s">
        <v>245</v>
      </c>
      <c r="AJ10" s="526" t="s">
        <v>245</v>
      </c>
      <c r="AK10" s="526" t="s">
        <v>245</v>
      </c>
      <c r="AL10" s="526" t="s">
        <v>245</v>
      </c>
      <c r="AM10" s="526" t="s">
        <v>245</v>
      </c>
      <c r="AN10" s="526" t="s">
        <v>245</v>
      </c>
      <c r="AO10" s="526" t="s">
        <v>245</v>
      </c>
      <c r="AP10" s="527" t="s">
        <v>245</v>
      </c>
      <c r="AQ10" s="14"/>
      <c r="AR10" s="16"/>
    </row>
    <row r="11" spans="1:44" ht="11.45" customHeight="1" x14ac:dyDescent="0.2">
      <c r="A11" s="14"/>
      <c r="B11" s="24"/>
      <c r="C11" s="24"/>
      <c r="D11" s="24"/>
      <c r="E11" s="140"/>
      <c r="F11" s="14"/>
      <c r="G11" s="24"/>
      <c r="H11" s="14"/>
      <c r="I11" s="24"/>
      <c r="J11" s="11" t="s">
        <v>1064</v>
      </c>
      <c r="K11" s="21"/>
      <c r="L11" s="21"/>
      <c r="M11" s="273"/>
      <c r="N11" s="273"/>
      <c r="O11" s="273"/>
      <c r="P11" s="273"/>
      <c r="Q11" s="273"/>
      <c r="R11" s="273"/>
      <c r="S11" s="273"/>
      <c r="T11" s="273" t="s">
        <v>245</v>
      </c>
      <c r="U11" s="11" t="s">
        <v>1092</v>
      </c>
      <c r="V11" s="16"/>
      <c r="W11" s="21"/>
      <c r="X11" s="252"/>
      <c r="Y11" s="252"/>
      <c r="Z11" s="252"/>
      <c r="AA11" s="252"/>
      <c r="AB11" s="252"/>
      <c r="AC11" s="252"/>
      <c r="AD11" s="252"/>
      <c r="AE11" s="253">
        <f>CEILING(SUM(X11:AD11),0.25)</f>
        <v>0</v>
      </c>
      <c r="AF11" s="11" t="s">
        <v>215</v>
      </c>
      <c r="AG11" s="16"/>
      <c r="AH11" s="16"/>
      <c r="AI11" s="252"/>
      <c r="AJ11" s="252"/>
      <c r="AK11" s="252"/>
      <c r="AL11" s="252"/>
      <c r="AM11" s="252"/>
      <c r="AN11" s="252"/>
      <c r="AO11" s="252"/>
      <c r="AP11" s="253">
        <f t="shared" ref="AP11:AP48" si="0">SUM(AI11:AO11)</f>
        <v>0</v>
      </c>
      <c r="AQ11" s="14"/>
      <c r="AR11" s="16"/>
    </row>
    <row r="12" spans="1:44" ht="11.45" customHeight="1" x14ac:dyDescent="0.2">
      <c r="A12" s="58"/>
      <c r="B12" s="59" t="s">
        <v>359</v>
      </c>
      <c r="C12" s="24"/>
      <c r="D12" s="582">
        <f>AI64</f>
        <v>0</v>
      </c>
      <c r="E12" s="58"/>
      <c r="F12" s="198">
        <f>+'Fee Summary'!G11</f>
        <v>0</v>
      </c>
      <c r="G12" s="28">
        <f t="shared" ref="G12:G18" si="1">D12*F12</f>
        <v>0</v>
      </c>
      <c r="H12" s="14"/>
      <c r="I12" s="24"/>
      <c r="J12" s="11" t="s">
        <v>1091</v>
      </c>
      <c r="K12" s="16"/>
      <c r="L12" s="21"/>
      <c r="M12" s="252"/>
      <c r="N12" s="252"/>
      <c r="O12" s="252"/>
      <c r="P12" s="252"/>
      <c r="Q12" s="252"/>
      <c r="R12" s="252"/>
      <c r="S12" s="252"/>
      <c r="T12" s="253">
        <f>CEILING(SUM(M12:S12),0.25)</f>
        <v>0</v>
      </c>
      <c r="U12" s="11" t="s">
        <v>1066</v>
      </c>
      <c r="V12" s="16"/>
      <c r="W12" s="21"/>
      <c r="X12" s="273"/>
      <c r="Y12" s="273"/>
      <c r="Z12" s="273"/>
      <c r="AA12" s="273"/>
      <c r="AB12" s="273"/>
      <c r="AC12" s="273"/>
      <c r="AD12" s="273"/>
      <c r="AE12" s="586" t="s">
        <v>245</v>
      </c>
      <c r="AF12" s="11" t="s">
        <v>216</v>
      </c>
      <c r="AG12" s="16"/>
      <c r="AH12" s="16"/>
      <c r="AI12" s="252"/>
      <c r="AJ12" s="252"/>
      <c r="AK12" s="252"/>
      <c r="AL12" s="252"/>
      <c r="AM12" s="252"/>
      <c r="AN12" s="252"/>
      <c r="AO12" s="252"/>
      <c r="AP12" s="253">
        <f t="shared" si="0"/>
        <v>0</v>
      </c>
      <c r="AQ12" s="14"/>
      <c r="AR12" s="16"/>
    </row>
    <row r="13" spans="1:44" ht="11.45" customHeight="1" x14ac:dyDescent="0.2">
      <c r="A13" s="58"/>
      <c r="B13" s="59" t="s">
        <v>256</v>
      </c>
      <c r="C13" s="24"/>
      <c r="D13" s="582">
        <f>AJ64</f>
        <v>0</v>
      </c>
      <c r="E13" s="58"/>
      <c r="F13" s="198">
        <f>+'Fee Summary'!G12</f>
        <v>0</v>
      </c>
      <c r="G13" s="28">
        <f t="shared" si="1"/>
        <v>0</v>
      </c>
      <c r="H13" s="14"/>
      <c r="I13" s="24"/>
      <c r="J13" s="11" t="s">
        <v>1092</v>
      </c>
      <c r="K13" s="16"/>
      <c r="L13" s="21"/>
      <c r="M13" s="252"/>
      <c r="N13" s="252"/>
      <c r="O13" s="252"/>
      <c r="P13" s="252"/>
      <c r="Q13" s="252"/>
      <c r="R13" s="252"/>
      <c r="S13" s="252"/>
      <c r="T13" s="253">
        <f>CEILING(SUM(M13:S13),0.25)</f>
        <v>0</v>
      </c>
      <c r="U13" s="11" t="s">
        <v>1091</v>
      </c>
      <c r="V13" s="16"/>
      <c r="W13" s="21"/>
      <c r="X13" s="252"/>
      <c r="Y13" s="252"/>
      <c r="Z13" s="252"/>
      <c r="AA13" s="252"/>
      <c r="AB13" s="252"/>
      <c r="AC13" s="252"/>
      <c r="AD13" s="252"/>
      <c r="AE13" s="253">
        <f>CEILING(SUM(X13:AD13),0.25)</f>
        <v>0</v>
      </c>
      <c r="AF13" s="11" t="s">
        <v>217</v>
      </c>
      <c r="AG13" s="16"/>
      <c r="AH13" s="16"/>
      <c r="AI13" s="252"/>
      <c r="AJ13" s="252"/>
      <c r="AK13" s="252"/>
      <c r="AL13" s="252"/>
      <c r="AM13" s="252"/>
      <c r="AN13" s="252"/>
      <c r="AO13" s="252"/>
      <c r="AP13" s="253">
        <f t="shared" si="0"/>
        <v>0</v>
      </c>
      <c r="AQ13" s="14"/>
      <c r="AR13" s="16"/>
    </row>
    <row r="14" spans="1:44" ht="11.45" customHeight="1" x14ac:dyDescent="0.2">
      <c r="A14" s="65" t="s">
        <v>152</v>
      </c>
      <c r="B14" s="59" t="s">
        <v>104</v>
      </c>
      <c r="C14" s="24"/>
      <c r="D14" s="582">
        <f>AK64</f>
        <v>0</v>
      </c>
      <c r="E14" s="58"/>
      <c r="F14" s="198">
        <f>+'Fee Summary'!G13</f>
        <v>0</v>
      </c>
      <c r="G14" s="28">
        <f t="shared" si="1"/>
        <v>0</v>
      </c>
      <c r="H14" s="14"/>
      <c r="I14" s="24"/>
      <c r="J14" s="11" t="s">
        <v>262</v>
      </c>
      <c r="K14" s="21"/>
      <c r="L14" s="21"/>
      <c r="M14" s="273"/>
      <c r="N14" s="273"/>
      <c r="O14" s="273"/>
      <c r="P14" s="273"/>
      <c r="Q14" s="273"/>
      <c r="R14" s="273"/>
      <c r="S14" s="273"/>
      <c r="T14" s="586"/>
      <c r="U14" s="11" t="s">
        <v>1092</v>
      </c>
      <c r="V14" s="16"/>
      <c r="W14" s="21"/>
      <c r="X14" s="252"/>
      <c r="Y14" s="252"/>
      <c r="Z14" s="252"/>
      <c r="AA14" s="252"/>
      <c r="AB14" s="252"/>
      <c r="AC14" s="252"/>
      <c r="AD14" s="252"/>
      <c r="AE14" s="253">
        <f>CEILING(SUM(X14:AD14),0.25)</f>
        <v>0</v>
      </c>
      <c r="AF14" s="11" t="s">
        <v>218</v>
      </c>
      <c r="AG14" s="16"/>
      <c r="AH14" s="16"/>
      <c r="AI14" s="252"/>
      <c r="AJ14" s="252"/>
      <c r="AK14" s="252"/>
      <c r="AL14" s="252"/>
      <c r="AM14" s="252"/>
      <c r="AN14" s="252"/>
      <c r="AO14" s="252"/>
      <c r="AP14" s="253">
        <f t="shared" si="0"/>
        <v>0</v>
      </c>
      <c r="AQ14" s="14"/>
      <c r="AR14" s="16"/>
    </row>
    <row r="15" spans="1:44" ht="11.45" customHeight="1" x14ac:dyDescent="0.2">
      <c r="A15" s="58"/>
      <c r="B15" s="59" t="s">
        <v>356</v>
      </c>
      <c r="C15" s="26"/>
      <c r="D15" s="582">
        <f>AL64</f>
        <v>0</v>
      </c>
      <c r="E15" s="58"/>
      <c r="F15" s="198">
        <f>+'Fee Summary'!G14</f>
        <v>0</v>
      </c>
      <c r="G15" s="28">
        <f t="shared" si="1"/>
        <v>0</v>
      </c>
      <c r="H15" s="14"/>
      <c r="I15" s="24"/>
      <c r="J15" s="11" t="s">
        <v>1091</v>
      </c>
      <c r="K15" s="16"/>
      <c r="L15" s="21"/>
      <c r="M15" s="252"/>
      <c r="N15" s="252"/>
      <c r="O15" s="252"/>
      <c r="P15" s="252"/>
      <c r="Q15" s="252"/>
      <c r="R15" s="252"/>
      <c r="S15" s="252"/>
      <c r="T15" s="253">
        <f>CEILING(SUM(M15:S15),0.25)</f>
        <v>0</v>
      </c>
      <c r="U15" s="16"/>
      <c r="V15" s="16"/>
      <c r="W15" s="16"/>
      <c r="X15" s="273"/>
      <c r="Y15" s="273"/>
      <c r="Z15" s="273"/>
      <c r="AA15" s="273"/>
      <c r="AB15" s="273"/>
      <c r="AC15" s="273"/>
      <c r="AD15" s="273"/>
      <c r="AE15" s="270">
        <f>SUM(AE10:AE14)</f>
        <v>0</v>
      </c>
      <c r="AF15" s="11" t="s">
        <v>219</v>
      </c>
      <c r="AG15" s="16"/>
      <c r="AH15" s="16"/>
      <c r="AI15" s="252"/>
      <c r="AJ15" s="252"/>
      <c r="AK15" s="252"/>
      <c r="AL15" s="252"/>
      <c r="AM15" s="252"/>
      <c r="AN15" s="252"/>
      <c r="AO15" s="252"/>
      <c r="AP15" s="253">
        <f t="shared" si="0"/>
        <v>0</v>
      </c>
      <c r="AQ15" s="14"/>
      <c r="AR15" s="16"/>
    </row>
    <row r="16" spans="1:44" ht="11.45" customHeight="1" x14ac:dyDescent="0.2">
      <c r="B16" s="59" t="s">
        <v>63</v>
      </c>
      <c r="C16" s="26"/>
      <c r="D16" s="582">
        <f>AM64</f>
        <v>0</v>
      </c>
      <c r="E16" s="614"/>
      <c r="F16" s="198">
        <f>+'Fee Summary'!G15</f>
        <v>0</v>
      </c>
      <c r="G16" s="28">
        <f t="shared" si="1"/>
        <v>0</v>
      </c>
      <c r="H16" s="14"/>
      <c r="I16" s="24"/>
      <c r="J16" s="11" t="s">
        <v>1092</v>
      </c>
      <c r="K16" s="16"/>
      <c r="L16" s="21"/>
      <c r="M16" s="252"/>
      <c r="N16" s="252"/>
      <c r="O16" s="252"/>
      <c r="P16" s="252"/>
      <c r="Q16" s="252"/>
      <c r="R16" s="252"/>
      <c r="S16" s="252"/>
      <c r="T16" s="253">
        <f>CEILING(SUM(M16:S16),0.25)</f>
        <v>0</v>
      </c>
      <c r="U16" s="15" t="s">
        <v>1061</v>
      </c>
      <c r="V16" s="16"/>
      <c r="W16" s="16"/>
      <c r="X16" s="273"/>
      <c r="Y16" s="273"/>
      <c r="Z16" s="273"/>
      <c r="AA16" s="273"/>
      <c r="AB16" s="273"/>
      <c r="AC16" s="273"/>
      <c r="AD16" s="273"/>
      <c r="AE16" s="273"/>
      <c r="AF16" s="11" t="s">
        <v>220</v>
      </c>
      <c r="AG16" s="16"/>
      <c r="AH16" s="16"/>
      <c r="AI16" s="252"/>
      <c r="AJ16" s="252"/>
      <c r="AK16" s="252"/>
      <c r="AL16" s="252"/>
      <c r="AM16" s="252"/>
      <c r="AN16" s="252"/>
      <c r="AO16" s="252"/>
      <c r="AP16" s="253">
        <f t="shared" si="0"/>
        <v>0</v>
      </c>
      <c r="AQ16" s="14"/>
      <c r="AR16" s="16"/>
    </row>
    <row r="17" spans="1:44" ht="11.45" customHeight="1" x14ac:dyDescent="0.2">
      <c r="A17" s="65" t="s">
        <v>152</v>
      </c>
      <c r="B17" s="59" t="s">
        <v>360</v>
      </c>
      <c r="C17" s="24"/>
      <c r="D17" s="582">
        <f>AN64</f>
        <v>0</v>
      </c>
      <c r="E17" s="614"/>
      <c r="F17" s="198">
        <f>+'Fee Summary'!G17</f>
        <v>0</v>
      </c>
      <c r="G17" s="28">
        <f t="shared" si="1"/>
        <v>0</v>
      </c>
      <c r="H17" s="14"/>
      <c r="I17" s="24"/>
      <c r="J17" s="11" t="s">
        <v>263</v>
      </c>
      <c r="K17" s="16"/>
      <c r="L17" s="21"/>
      <c r="M17" s="273"/>
      <c r="N17" s="273"/>
      <c r="O17" s="273"/>
      <c r="P17" s="273"/>
      <c r="Q17" s="273"/>
      <c r="R17" s="273"/>
      <c r="S17" s="273"/>
      <c r="T17" s="586"/>
      <c r="U17" s="11" t="s">
        <v>275</v>
      </c>
      <c r="V17" s="21"/>
      <c r="W17" s="21"/>
      <c r="X17" s="273"/>
      <c r="Y17" s="273"/>
      <c r="Z17" s="273"/>
      <c r="AA17" s="273"/>
      <c r="AB17" s="273"/>
      <c r="AC17" s="273"/>
      <c r="AD17" s="273"/>
      <c r="AE17" s="273"/>
      <c r="AF17" s="11" t="s">
        <v>221</v>
      </c>
      <c r="AG17" s="16"/>
      <c r="AH17" s="16"/>
      <c r="AI17" s="252"/>
      <c r="AJ17" s="252"/>
      <c r="AK17" s="252"/>
      <c r="AL17" s="252"/>
      <c r="AM17" s="252"/>
      <c r="AN17" s="252"/>
      <c r="AO17" s="252"/>
      <c r="AP17" s="253">
        <f t="shared" si="0"/>
        <v>0</v>
      </c>
      <c r="AQ17" s="14"/>
      <c r="AR17" s="16"/>
    </row>
    <row r="18" spans="1:44" ht="11.45" customHeight="1" x14ac:dyDescent="0.2">
      <c r="A18" s="65" t="s">
        <v>152</v>
      </c>
      <c r="B18" s="59" t="s">
        <v>134</v>
      </c>
      <c r="C18" s="24"/>
      <c r="D18" s="584">
        <f>AO64</f>
        <v>0</v>
      </c>
      <c r="E18" s="620"/>
      <c r="F18" s="228">
        <f>+'Fee Summary'!G18</f>
        <v>0</v>
      </c>
      <c r="G18" s="29">
        <f t="shared" si="1"/>
        <v>0</v>
      </c>
      <c r="H18" s="14"/>
      <c r="I18" s="24"/>
      <c r="J18" s="11" t="s">
        <v>1091</v>
      </c>
      <c r="K18" s="16"/>
      <c r="L18" s="21"/>
      <c r="M18" s="252"/>
      <c r="N18" s="252"/>
      <c r="O18" s="252"/>
      <c r="P18" s="252"/>
      <c r="Q18" s="252"/>
      <c r="R18" s="252"/>
      <c r="S18" s="252"/>
      <c r="T18" s="253">
        <f>CEILING(SUM(M18:S18),0.25)</f>
        <v>0</v>
      </c>
      <c r="U18" s="11" t="s">
        <v>1091</v>
      </c>
      <c r="V18" s="16"/>
      <c r="W18" s="21"/>
      <c r="X18" s="252"/>
      <c r="Y18" s="252"/>
      <c r="Z18" s="252"/>
      <c r="AA18" s="252"/>
      <c r="AB18" s="252"/>
      <c r="AC18" s="252"/>
      <c r="AD18" s="252"/>
      <c r="AE18" s="253">
        <f>CEILING(SUM(X18:AD18),0.25)</f>
        <v>0</v>
      </c>
      <c r="AF18" s="11" t="s">
        <v>222</v>
      </c>
      <c r="AG18" s="16"/>
      <c r="AH18" s="16"/>
      <c r="AI18" s="252"/>
      <c r="AJ18" s="252"/>
      <c r="AK18" s="252"/>
      <c r="AL18" s="252"/>
      <c r="AM18" s="252"/>
      <c r="AN18" s="252"/>
      <c r="AO18" s="252"/>
      <c r="AP18" s="253">
        <f t="shared" si="0"/>
        <v>0</v>
      </c>
      <c r="AQ18" s="14"/>
      <c r="AR18" s="16"/>
    </row>
    <row r="19" spans="1:44" ht="11.45" customHeight="1" x14ac:dyDescent="0.2">
      <c r="A19" s="35" t="s">
        <v>245</v>
      </c>
      <c r="B19" s="59" t="s">
        <v>245</v>
      </c>
      <c r="C19" s="24"/>
      <c r="D19" s="585">
        <f>SUM(D12:D18)</f>
        <v>0</v>
      </c>
      <c r="E19" s="137"/>
      <c r="F19" s="137"/>
      <c r="G19" s="31">
        <f>SUM(G12:G18)</f>
        <v>0</v>
      </c>
      <c r="H19" s="14"/>
      <c r="I19" s="24"/>
      <c r="J19" s="11" t="s">
        <v>1092</v>
      </c>
      <c r="K19" s="16"/>
      <c r="L19" s="21"/>
      <c r="M19" s="252"/>
      <c r="N19" s="252"/>
      <c r="O19" s="252"/>
      <c r="P19" s="252"/>
      <c r="Q19" s="252"/>
      <c r="R19" s="252"/>
      <c r="S19" s="252"/>
      <c r="T19" s="253">
        <f>CEILING(SUM(M19:S19),0.25)</f>
        <v>0</v>
      </c>
      <c r="U19" s="11" t="s">
        <v>1092</v>
      </c>
      <c r="V19" s="16"/>
      <c r="W19" s="21"/>
      <c r="X19" s="252"/>
      <c r="Y19" s="252"/>
      <c r="Z19" s="252"/>
      <c r="AA19" s="252"/>
      <c r="AB19" s="252"/>
      <c r="AC19" s="252"/>
      <c r="AD19" s="252"/>
      <c r="AE19" s="253">
        <f>CEILING(SUM(X19:AD19),0.25)</f>
        <v>0</v>
      </c>
      <c r="AF19" s="11" t="s">
        <v>223</v>
      </c>
      <c r="AG19" s="16"/>
      <c r="AH19" s="16"/>
      <c r="AI19" s="252"/>
      <c r="AJ19" s="252"/>
      <c r="AK19" s="252"/>
      <c r="AL19" s="252"/>
      <c r="AM19" s="252"/>
      <c r="AN19" s="252"/>
      <c r="AO19" s="252"/>
      <c r="AP19" s="253">
        <f t="shared" si="0"/>
        <v>0</v>
      </c>
      <c r="AQ19" s="14"/>
      <c r="AR19" s="16"/>
    </row>
    <row r="20" spans="1:44" ht="11.45" customHeight="1" x14ac:dyDescent="0.2">
      <c r="A20" s="14"/>
      <c r="B20" s="59" t="s">
        <v>245</v>
      </c>
      <c r="C20" s="11"/>
      <c r="D20" s="137"/>
      <c r="E20" s="137"/>
      <c r="F20" s="137"/>
      <c r="H20" s="14"/>
      <c r="I20" s="24"/>
      <c r="K20" s="16"/>
      <c r="L20" s="21"/>
      <c r="M20" s="273"/>
      <c r="N20" s="273"/>
      <c r="O20" s="273"/>
      <c r="P20" s="273"/>
      <c r="Q20" s="273"/>
      <c r="R20" s="273"/>
      <c r="S20" s="273"/>
      <c r="T20" s="270">
        <f>SUM(T10:T19)</f>
        <v>0</v>
      </c>
      <c r="U20" s="11" t="s">
        <v>276</v>
      </c>
      <c r="V20" s="16"/>
      <c r="W20" s="21"/>
      <c r="X20" s="273"/>
      <c r="Y20" s="273"/>
      <c r="Z20" s="273"/>
      <c r="AA20" s="273"/>
      <c r="AB20" s="273"/>
      <c r="AC20" s="273"/>
      <c r="AD20" s="273"/>
      <c r="AE20" s="273"/>
      <c r="AF20" s="11" t="s">
        <v>224</v>
      </c>
      <c r="AG20" s="16"/>
      <c r="AH20" s="16"/>
      <c r="AI20" s="252"/>
      <c r="AJ20" s="252"/>
      <c r="AK20" s="252"/>
      <c r="AL20" s="252"/>
      <c r="AM20" s="252"/>
      <c r="AN20" s="252"/>
      <c r="AO20" s="252"/>
      <c r="AP20" s="253">
        <f t="shared" si="0"/>
        <v>0</v>
      </c>
      <c r="AQ20" s="14"/>
      <c r="AR20" s="16"/>
    </row>
    <row r="21" spans="1:44" ht="11.45" customHeight="1" x14ac:dyDescent="0.2">
      <c r="A21" s="14"/>
      <c r="B21" s="14"/>
      <c r="C21" s="14"/>
      <c r="D21" s="226"/>
      <c r="E21" s="226"/>
      <c r="F21" s="226"/>
      <c r="G21" s="14"/>
      <c r="H21" s="14"/>
      <c r="I21" s="24"/>
      <c r="J21" s="15" t="s">
        <v>264</v>
      </c>
      <c r="K21" s="16"/>
      <c r="L21" s="21"/>
      <c r="M21" s="273"/>
      <c r="N21" s="273"/>
      <c r="O21" s="273"/>
      <c r="P21" s="273"/>
      <c r="Q21" s="273"/>
      <c r="R21" s="273"/>
      <c r="S21" s="273"/>
      <c r="T21" s="273"/>
      <c r="U21" s="11" t="s">
        <v>1091</v>
      </c>
      <c r="V21" s="16"/>
      <c r="W21" s="21"/>
      <c r="X21" s="252"/>
      <c r="Y21" s="252"/>
      <c r="Z21" s="252"/>
      <c r="AA21" s="252"/>
      <c r="AB21" s="252"/>
      <c r="AC21" s="252"/>
      <c r="AD21" s="252"/>
      <c r="AE21" s="253">
        <f>CEILING(SUM(X21:AD21),0.25)</f>
        <v>0</v>
      </c>
      <c r="AF21" s="11" t="s">
        <v>225</v>
      </c>
      <c r="AG21" s="16"/>
      <c r="AH21" s="16"/>
      <c r="AI21" s="252"/>
      <c r="AJ21" s="252"/>
      <c r="AK21" s="252"/>
      <c r="AL21" s="252"/>
      <c r="AM21" s="252"/>
      <c r="AN21" s="252"/>
      <c r="AO21" s="252"/>
      <c r="AP21" s="253">
        <f t="shared" si="0"/>
        <v>0</v>
      </c>
      <c r="AQ21" s="14"/>
      <c r="AR21" s="16"/>
    </row>
    <row r="22" spans="1:44" ht="11.45" customHeight="1" x14ac:dyDescent="0.2">
      <c r="A22" s="58"/>
      <c r="B22" s="58"/>
      <c r="C22" s="65" t="s">
        <v>245</v>
      </c>
      <c r="D22" s="60" t="s">
        <v>210</v>
      </c>
      <c r="E22" s="58"/>
      <c r="F22" s="229">
        <f>'Fee Summary'!$Y$25</f>
        <v>0</v>
      </c>
      <c r="G22" s="66">
        <f>CEILING(G19*F22,0.01)</f>
        <v>0</v>
      </c>
      <c r="I22" s="61"/>
      <c r="J22" s="11" t="s">
        <v>1091</v>
      </c>
      <c r="K22" s="16"/>
      <c r="L22" s="21"/>
      <c r="M22" s="252"/>
      <c r="N22" s="252"/>
      <c r="O22" s="252"/>
      <c r="P22" s="252"/>
      <c r="Q22" s="252"/>
      <c r="R22" s="252"/>
      <c r="S22" s="252"/>
      <c r="T22" s="253">
        <f>CEILING(SUM(M22:S22),0.25)</f>
        <v>0</v>
      </c>
      <c r="U22" s="11" t="s">
        <v>1092</v>
      </c>
      <c r="V22" s="16"/>
      <c r="W22" s="21"/>
      <c r="X22" s="252"/>
      <c r="Y22" s="252"/>
      <c r="Z22" s="252"/>
      <c r="AA22" s="252"/>
      <c r="AB22" s="252"/>
      <c r="AC22" s="252"/>
      <c r="AD22" s="252"/>
      <c r="AE22" s="253">
        <f>CEILING(SUM(X22:AD22),0.25)</f>
        <v>0</v>
      </c>
      <c r="AF22" s="11" t="s">
        <v>226</v>
      </c>
      <c r="AG22" s="16"/>
      <c r="AH22" s="16"/>
      <c r="AI22" s="252"/>
      <c r="AJ22" s="252"/>
      <c r="AK22" s="252"/>
      <c r="AL22" s="252"/>
      <c r="AM22" s="252"/>
      <c r="AN22" s="252"/>
      <c r="AO22" s="252"/>
      <c r="AP22" s="253">
        <f t="shared" si="0"/>
        <v>0</v>
      </c>
      <c r="AQ22" s="14"/>
      <c r="AR22" s="16"/>
    </row>
    <row r="23" spans="1:44" ht="11.45" customHeight="1" x14ac:dyDescent="0.2">
      <c r="A23" s="58"/>
      <c r="B23" s="58"/>
      <c r="C23" s="65" t="s">
        <v>152</v>
      </c>
      <c r="D23" s="67" t="s">
        <v>195</v>
      </c>
      <c r="E23" s="68"/>
      <c r="F23" s="621"/>
      <c r="G23" s="69">
        <f>+G37</f>
        <v>0</v>
      </c>
      <c r="I23" s="61"/>
      <c r="J23" s="11" t="s">
        <v>1092</v>
      </c>
      <c r="K23" s="16"/>
      <c r="L23" s="21"/>
      <c r="M23" s="252"/>
      <c r="N23" s="252"/>
      <c r="O23" s="252"/>
      <c r="P23" s="252"/>
      <c r="Q23" s="252"/>
      <c r="R23" s="252"/>
      <c r="S23" s="252"/>
      <c r="T23" s="253">
        <f>CEILING(SUM(M23:S23),0.25)</f>
        <v>0</v>
      </c>
      <c r="U23" s="11" t="s">
        <v>1067</v>
      </c>
      <c r="V23" s="16"/>
      <c r="W23" s="21"/>
      <c r="X23" s="273"/>
      <c r="Y23" s="273"/>
      <c r="Z23" s="273"/>
      <c r="AA23" s="273"/>
      <c r="AB23" s="273"/>
      <c r="AC23" s="273"/>
      <c r="AD23" s="273"/>
      <c r="AE23" s="273"/>
      <c r="AF23" s="11" t="s">
        <v>113</v>
      </c>
      <c r="AG23" s="16"/>
      <c r="AH23" s="16"/>
      <c r="AI23" s="252"/>
      <c r="AJ23" s="252"/>
      <c r="AK23" s="252"/>
      <c r="AL23" s="252"/>
      <c r="AM23" s="252"/>
      <c r="AN23" s="252"/>
      <c r="AO23" s="252"/>
      <c r="AP23" s="253">
        <f t="shared" si="0"/>
        <v>0</v>
      </c>
      <c r="AQ23" s="14"/>
      <c r="AR23" s="16"/>
    </row>
    <row r="24" spans="1:44" ht="11.45" customHeight="1" x14ac:dyDescent="0.2">
      <c r="A24" s="58"/>
      <c r="B24" s="58"/>
      <c r="C24" s="58"/>
      <c r="D24" s="835" t="s">
        <v>57</v>
      </c>
      <c r="E24" s="835"/>
      <c r="F24" s="835"/>
      <c r="G24" s="693">
        <f>SUM(G19:G23)</f>
        <v>0</v>
      </c>
      <c r="J24" s="16"/>
      <c r="K24" s="16"/>
      <c r="L24" s="16"/>
      <c r="M24" s="273"/>
      <c r="N24" s="273"/>
      <c r="O24" s="273"/>
      <c r="P24" s="273"/>
      <c r="Q24" s="273"/>
      <c r="R24" s="273"/>
      <c r="S24" s="273"/>
      <c r="T24" s="270">
        <f>SUM(T22:T23)</f>
        <v>0</v>
      </c>
      <c r="U24" s="11" t="s">
        <v>1091</v>
      </c>
      <c r="V24" s="16"/>
      <c r="W24" s="21"/>
      <c r="X24" s="252"/>
      <c r="Y24" s="252"/>
      <c r="Z24" s="252"/>
      <c r="AA24" s="252"/>
      <c r="AB24" s="252"/>
      <c r="AC24" s="252"/>
      <c r="AD24" s="252"/>
      <c r="AE24" s="253">
        <f>CEILING(SUM(X24:AD24),0.25)</f>
        <v>0</v>
      </c>
      <c r="AF24" s="11" t="s">
        <v>1074</v>
      </c>
      <c r="AG24" s="16"/>
      <c r="AH24" s="16"/>
      <c r="AI24" s="252"/>
      <c r="AJ24" s="252"/>
      <c r="AK24" s="252"/>
      <c r="AL24" s="252"/>
      <c r="AM24" s="252"/>
      <c r="AN24" s="252"/>
      <c r="AO24" s="252"/>
      <c r="AP24" s="253">
        <f t="shared" si="0"/>
        <v>0</v>
      </c>
      <c r="AQ24" s="14"/>
      <c r="AR24" s="16"/>
    </row>
    <row r="25" spans="1:44" ht="11.45" customHeight="1" x14ac:dyDescent="0.2">
      <c r="A25" s="58"/>
      <c r="B25" s="60" t="s">
        <v>245</v>
      </c>
      <c r="C25" s="58"/>
      <c r="D25" s="60" t="s">
        <v>245</v>
      </c>
      <c r="E25" s="58"/>
      <c r="F25" s="58"/>
      <c r="G25" s="60" t="s">
        <v>245</v>
      </c>
      <c r="J25" s="15" t="s">
        <v>1090</v>
      </c>
      <c r="K25" s="16"/>
      <c r="L25" s="21"/>
      <c r="M25" s="273"/>
      <c r="N25" s="273"/>
      <c r="O25" s="273"/>
      <c r="P25" s="273"/>
      <c r="Q25" s="273"/>
      <c r="R25" s="273"/>
      <c r="S25" s="273"/>
      <c r="T25" s="273"/>
      <c r="U25" s="11" t="s">
        <v>1092</v>
      </c>
      <c r="V25" s="16"/>
      <c r="W25" s="21"/>
      <c r="X25" s="252"/>
      <c r="Y25" s="252"/>
      <c r="Z25" s="252"/>
      <c r="AA25" s="252"/>
      <c r="AB25" s="252"/>
      <c r="AC25" s="252"/>
      <c r="AD25" s="252"/>
      <c r="AE25" s="253">
        <f>CEILING(SUM(X25:AD25),0.25)</f>
        <v>0</v>
      </c>
      <c r="AF25" s="11" t="s">
        <v>1075</v>
      </c>
      <c r="AG25" s="16"/>
      <c r="AH25" s="16"/>
      <c r="AI25" s="252"/>
      <c r="AJ25" s="252"/>
      <c r="AK25" s="252"/>
      <c r="AL25" s="252"/>
      <c r="AM25" s="252"/>
      <c r="AN25" s="252"/>
      <c r="AO25" s="252"/>
      <c r="AP25" s="253">
        <f t="shared" si="0"/>
        <v>0</v>
      </c>
      <c r="AQ25" s="14"/>
      <c r="AR25" s="16"/>
    </row>
    <row r="26" spans="1:44" ht="11.45" customHeight="1" thickBot="1" x14ac:dyDescent="0.25">
      <c r="A26" s="58"/>
      <c r="B26" s="58"/>
      <c r="C26" s="58"/>
      <c r="D26" s="60" t="s">
        <v>194</v>
      </c>
      <c r="E26" s="58"/>
      <c r="F26" s="202">
        <f>+'Fee Summary'!Z25</f>
        <v>0.13</v>
      </c>
      <c r="G26" s="71">
        <f>CEILING((G19+G23)*F26,0.01)</f>
        <v>0</v>
      </c>
      <c r="J26" s="11" t="s">
        <v>1065</v>
      </c>
      <c r="K26" s="16"/>
      <c r="L26" s="21"/>
      <c r="M26" s="273"/>
      <c r="N26" s="273"/>
      <c r="O26" s="273"/>
      <c r="P26" s="273"/>
      <c r="Q26" s="273"/>
      <c r="R26" s="273"/>
      <c r="S26" s="273"/>
      <c r="T26" s="273"/>
      <c r="U26" s="16"/>
      <c r="V26" s="16"/>
      <c r="W26" s="16"/>
      <c r="X26" s="273"/>
      <c r="Y26" s="273"/>
      <c r="Z26" s="273"/>
      <c r="AA26" s="273"/>
      <c r="AB26" s="273"/>
      <c r="AC26" s="273"/>
      <c r="AD26" s="273"/>
      <c r="AE26" s="270">
        <f>SUM(AE18:AE25)</f>
        <v>0</v>
      </c>
      <c r="AF26" s="11" t="s">
        <v>1076</v>
      </c>
      <c r="AG26" s="16"/>
      <c r="AH26" s="16"/>
      <c r="AI26" s="252"/>
      <c r="AJ26" s="252"/>
      <c r="AK26" s="252"/>
      <c r="AL26" s="252"/>
      <c r="AM26" s="252"/>
      <c r="AN26" s="252"/>
      <c r="AO26" s="252"/>
      <c r="AP26" s="253">
        <f t="shared" si="0"/>
        <v>0</v>
      </c>
      <c r="AQ26" s="14"/>
      <c r="AR26" s="16"/>
    </row>
    <row r="27" spans="1:44" ht="11.45" customHeight="1" thickTop="1" x14ac:dyDescent="0.2">
      <c r="A27" s="58"/>
      <c r="B27" s="58"/>
      <c r="C27" s="58"/>
      <c r="D27" s="58"/>
      <c r="E27" s="58"/>
      <c r="F27" s="58"/>
      <c r="G27" s="72">
        <f>SUM(G24:G26)</f>
        <v>0</v>
      </c>
      <c r="J27" s="11" t="s">
        <v>1091</v>
      </c>
      <c r="K27" s="16"/>
      <c r="L27" s="16"/>
      <c r="M27" s="252"/>
      <c r="N27" s="252"/>
      <c r="O27" s="252"/>
      <c r="P27" s="252"/>
      <c r="Q27" s="252"/>
      <c r="R27" s="252"/>
      <c r="S27" s="252"/>
      <c r="T27" s="253">
        <f>CEILING(SUM(M27:S27),0.25)</f>
        <v>0</v>
      </c>
      <c r="U27" s="15" t="s">
        <v>1068</v>
      </c>
      <c r="V27" s="16"/>
      <c r="W27" s="16"/>
      <c r="X27" s="273"/>
      <c r="Y27" s="273"/>
      <c r="Z27" s="273"/>
      <c r="AA27" s="273"/>
      <c r="AB27" s="273"/>
      <c r="AC27" s="273"/>
      <c r="AD27" s="273"/>
      <c r="AE27" s="273"/>
      <c r="AF27" s="11" t="s">
        <v>1077</v>
      </c>
      <c r="AG27" s="16"/>
      <c r="AH27" s="16"/>
      <c r="AI27" s="252"/>
      <c r="AJ27" s="252"/>
      <c r="AK27" s="252"/>
      <c r="AL27" s="252"/>
      <c r="AM27" s="252"/>
      <c r="AN27" s="252"/>
      <c r="AO27" s="252"/>
      <c r="AP27" s="253">
        <f t="shared" si="0"/>
        <v>0</v>
      </c>
      <c r="AQ27" s="14"/>
      <c r="AR27" s="16"/>
    </row>
    <row r="28" spans="1:44" ht="11.45" customHeight="1" x14ac:dyDescent="0.2">
      <c r="A28" s="58"/>
      <c r="B28" s="58"/>
      <c r="C28" s="65" t="s">
        <v>182</v>
      </c>
      <c r="D28" s="67" t="s">
        <v>211</v>
      </c>
      <c r="E28" s="68"/>
      <c r="F28" s="203">
        <f>+'Fee Summary'!AA25</f>
        <v>0</v>
      </c>
      <c r="G28" s="69">
        <f>G19*F28</f>
        <v>0</v>
      </c>
      <c r="J28" s="11" t="s">
        <v>1092</v>
      </c>
      <c r="K28" s="16"/>
      <c r="L28" s="16"/>
      <c r="M28" s="252"/>
      <c r="N28" s="252"/>
      <c r="O28" s="252"/>
      <c r="P28" s="252"/>
      <c r="Q28" s="252"/>
      <c r="R28" s="252"/>
      <c r="S28" s="252"/>
      <c r="T28" s="253">
        <f>CEILING(SUM(M28:S28),0.25)</f>
        <v>0</v>
      </c>
      <c r="U28" s="11" t="s">
        <v>7</v>
      </c>
      <c r="V28" s="16"/>
      <c r="W28" s="16"/>
      <c r="X28" s="252"/>
      <c r="Y28" s="252"/>
      <c r="Z28" s="252"/>
      <c r="AA28" s="252"/>
      <c r="AB28" s="252"/>
      <c r="AC28" s="252"/>
      <c r="AD28" s="252"/>
      <c r="AE28" s="253">
        <f t="shared" ref="AE28:AE42" si="2">CEILING(SUM(X28:AD28),0.25)</f>
        <v>0</v>
      </c>
      <c r="AF28" s="11" t="s">
        <v>229</v>
      </c>
      <c r="AG28" s="16"/>
      <c r="AH28" s="16"/>
      <c r="AI28" s="252"/>
      <c r="AJ28" s="252"/>
      <c r="AK28" s="252"/>
      <c r="AL28" s="252"/>
      <c r="AM28" s="252"/>
      <c r="AN28" s="252"/>
      <c r="AO28" s="252"/>
      <c r="AP28" s="253">
        <f t="shared" si="0"/>
        <v>0</v>
      </c>
      <c r="AQ28" s="14"/>
      <c r="AR28" s="16"/>
    </row>
    <row r="29" spans="1:44" ht="11.45" customHeight="1" x14ac:dyDescent="0.2">
      <c r="A29" s="58"/>
      <c r="B29" s="58"/>
      <c r="C29" s="58"/>
      <c r="D29" s="834" t="s">
        <v>1160</v>
      </c>
      <c r="E29" s="834"/>
      <c r="F29" s="834"/>
      <c r="G29" s="694">
        <f>SUM(G27:G28)</f>
        <v>0</v>
      </c>
      <c r="J29" s="11" t="s">
        <v>245</v>
      </c>
      <c r="K29" s="21"/>
      <c r="M29" s="273"/>
      <c r="N29" s="273"/>
      <c r="O29" s="273"/>
      <c r="P29" s="273"/>
      <c r="Q29" s="273"/>
      <c r="R29" s="273"/>
      <c r="S29" s="273"/>
      <c r="T29" s="270">
        <f>SUM(T27:T28)</f>
        <v>0</v>
      </c>
      <c r="U29" s="11" t="s">
        <v>8</v>
      </c>
      <c r="V29" s="16"/>
      <c r="W29" s="16"/>
      <c r="X29" s="252"/>
      <c r="Y29" s="252"/>
      <c r="Z29" s="252"/>
      <c r="AA29" s="252"/>
      <c r="AB29" s="252"/>
      <c r="AC29" s="252"/>
      <c r="AD29" s="252"/>
      <c r="AE29" s="253">
        <f t="shared" si="2"/>
        <v>0</v>
      </c>
      <c r="AF29" s="11" t="s">
        <v>1078</v>
      </c>
      <c r="AG29" s="16"/>
      <c r="AH29" s="16"/>
      <c r="AI29" s="252"/>
      <c r="AJ29" s="252"/>
      <c r="AK29" s="252"/>
      <c r="AL29" s="252"/>
      <c r="AM29" s="252"/>
      <c r="AN29" s="252"/>
      <c r="AO29" s="252"/>
      <c r="AP29" s="253">
        <f t="shared" si="0"/>
        <v>0</v>
      </c>
      <c r="AQ29" s="88"/>
      <c r="AR29" s="16"/>
    </row>
    <row r="30" spans="1:44" ht="11.45" customHeight="1" x14ac:dyDescent="0.2">
      <c r="A30" s="58"/>
      <c r="B30" s="58"/>
      <c r="C30" s="58"/>
      <c r="D30" s="58"/>
      <c r="E30" s="58"/>
      <c r="F30" s="58"/>
      <c r="G30" s="58"/>
      <c r="J30" s="15" t="s">
        <v>265</v>
      </c>
      <c r="K30" s="21"/>
      <c r="L30" s="21"/>
      <c r="M30" s="273"/>
      <c r="N30" s="273"/>
      <c r="O30" s="273"/>
      <c r="P30" s="273"/>
      <c r="Q30" s="273"/>
      <c r="R30" s="273"/>
      <c r="S30" s="273"/>
      <c r="T30" s="273"/>
      <c r="U30" s="11" t="s">
        <v>87</v>
      </c>
      <c r="V30" s="16"/>
      <c r="W30" s="16"/>
      <c r="X30" s="252"/>
      <c r="Y30" s="252"/>
      <c r="Z30" s="252"/>
      <c r="AA30" s="252"/>
      <c r="AB30" s="252"/>
      <c r="AC30" s="252"/>
      <c r="AD30" s="252"/>
      <c r="AE30" s="253">
        <f t="shared" si="2"/>
        <v>0</v>
      </c>
      <c r="AF30" s="11" t="s">
        <v>230</v>
      </c>
      <c r="AG30" s="16"/>
      <c r="AH30" s="16"/>
      <c r="AI30" s="252"/>
      <c r="AJ30" s="252"/>
      <c r="AK30" s="252"/>
      <c r="AL30" s="252"/>
      <c r="AM30" s="252"/>
      <c r="AN30" s="252"/>
      <c r="AO30" s="252"/>
      <c r="AP30" s="253">
        <f t="shared" si="0"/>
        <v>0</v>
      </c>
      <c r="AQ30" s="88"/>
      <c r="AR30" s="16"/>
    </row>
    <row r="31" spans="1:44" ht="11.45" customHeight="1" x14ac:dyDescent="0.2">
      <c r="A31" s="58"/>
      <c r="B31" s="19" t="s">
        <v>537</v>
      </c>
      <c r="J31" s="11" t="s">
        <v>1091</v>
      </c>
      <c r="K31" s="16"/>
      <c r="L31" s="21"/>
      <c r="M31" s="252"/>
      <c r="N31" s="252"/>
      <c r="O31" s="252"/>
      <c r="P31" s="252"/>
      <c r="Q31" s="252"/>
      <c r="R31" s="252"/>
      <c r="S31" s="252"/>
      <c r="T31" s="253">
        <f>CEILING(SUM(M31:S31),0.25)</f>
        <v>0</v>
      </c>
      <c r="U31" s="11" t="s">
        <v>88</v>
      </c>
      <c r="V31" s="16"/>
      <c r="W31" s="16"/>
      <c r="X31" s="252"/>
      <c r="Y31" s="252"/>
      <c r="Z31" s="252"/>
      <c r="AA31" s="252"/>
      <c r="AB31" s="252"/>
      <c r="AC31" s="252"/>
      <c r="AD31" s="252"/>
      <c r="AE31" s="253">
        <f t="shared" si="2"/>
        <v>0</v>
      </c>
      <c r="AF31" s="11" t="s">
        <v>1079</v>
      </c>
      <c r="AG31" s="16"/>
      <c r="AH31" s="16"/>
      <c r="AI31" s="252"/>
      <c r="AJ31" s="252"/>
      <c r="AK31" s="252"/>
      <c r="AL31" s="252"/>
      <c r="AM31" s="252"/>
      <c r="AN31" s="252"/>
      <c r="AO31" s="252"/>
      <c r="AP31" s="253">
        <f t="shared" si="0"/>
        <v>0</v>
      </c>
      <c r="AQ31" s="88"/>
      <c r="AR31" s="16"/>
    </row>
    <row r="32" spans="1:44" ht="11.45" customHeight="1" x14ac:dyDescent="0.2">
      <c r="A32" s="60"/>
      <c r="B32" s="59" t="s">
        <v>192</v>
      </c>
      <c r="C32" s="59"/>
      <c r="D32" s="41" t="s">
        <v>538</v>
      </c>
      <c r="E32" s="41"/>
      <c r="F32" s="41" t="s">
        <v>539</v>
      </c>
      <c r="G32" s="41" t="s">
        <v>540</v>
      </c>
      <c r="H32" s="41"/>
      <c r="I32" s="61"/>
      <c r="J32" s="11" t="s">
        <v>1092</v>
      </c>
      <c r="K32" s="16"/>
      <c r="L32" s="21"/>
      <c r="M32" s="252"/>
      <c r="N32" s="252"/>
      <c r="O32" s="252"/>
      <c r="P32" s="252"/>
      <c r="Q32" s="252"/>
      <c r="R32" s="252"/>
      <c r="S32" s="252"/>
      <c r="T32" s="253">
        <f>CEILING(SUM(M32:S32),0.25)</f>
        <v>0</v>
      </c>
      <c r="U32" s="11" t="s">
        <v>89</v>
      </c>
      <c r="V32" s="16"/>
      <c r="W32" s="16"/>
      <c r="X32" s="252"/>
      <c r="Y32" s="252"/>
      <c r="Z32" s="252"/>
      <c r="AA32" s="252"/>
      <c r="AB32" s="252"/>
      <c r="AC32" s="252"/>
      <c r="AD32" s="252"/>
      <c r="AE32" s="253">
        <f t="shared" si="2"/>
        <v>0</v>
      </c>
      <c r="AF32" s="11" t="s">
        <v>227</v>
      </c>
      <c r="AG32" s="16"/>
      <c r="AH32" s="16"/>
      <c r="AI32" s="252"/>
      <c r="AJ32" s="252"/>
      <c r="AK32" s="252"/>
      <c r="AL32" s="252"/>
      <c r="AM32" s="252"/>
      <c r="AN32" s="252"/>
      <c r="AO32" s="252"/>
      <c r="AP32" s="253">
        <f t="shared" si="0"/>
        <v>0</v>
      </c>
      <c r="AQ32" s="88"/>
      <c r="AR32" s="16"/>
    </row>
    <row r="33" spans="1:44" ht="11.45" customHeight="1" x14ac:dyDescent="0.2">
      <c r="A33" s="74"/>
      <c r="B33" s="59"/>
      <c r="C33" s="59"/>
      <c r="D33" s="41"/>
      <c r="E33" s="41"/>
      <c r="F33" s="41"/>
      <c r="G33" s="41"/>
      <c r="H33" s="41"/>
      <c r="I33" s="58"/>
      <c r="J33" s="11" t="s">
        <v>245</v>
      </c>
      <c r="K33" s="11" t="s">
        <v>245</v>
      </c>
      <c r="L33" s="21"/>
      <c r="M33" s="273"/>
      <c r="N33" s="273"/>
      <c r="O33" s="273"/>
      <c r="P33" s="273"/>
      <c r="Q33" s="273"/>
      <c r="R33" s="273"/>
      <c r="S33" s="273"/>
      <c r="T33" s="270">
        <f>SUM(T31:T32)</f>
        <v>0</v>
      </c>
      <c r="U33" s="11" t="s">
        <v>90</v>
      </c>
      <c r="V33" s="16"/>
      <c r="W33" s="16"/>
      <c r="X33" s="252"/>
      <c r="Y33" s="252"/>
      <c r="Z33" s="252"/>
      <c r="AA33" s="252"/>
      <c r="AB33" s="252"/>
      <c r="AC33" s="252"/>
      <c r="AD33" s="252"/>
      <c r="AE33" s="253">
        <f t="shared" si="2"/>
        <v>0</v>
      </c>
      <c r="AF33" s="11" t="s">
        <v>228</v>
      </c>
      <c r="AG33" s="16"/>
      <c r="AH33" s="16"/>
      <c r="AI33" s="252"/>
      <c r="AJ33" s="252"/>
      <c r="AK33" s="252"/>
      <c r="AL33" s="252"/>
      <c r="AM33" s="252"/>
      <c r="AN33" s="252"/>
      <c r="AO33" s="252"/>
      <c r="AP33" s="253">
        <f t="shared" si="0"/>
        <v>0</v>
      </c>
      <c r="AQ33" s="88"/>
      <c r="AR33" s="16"/>
    </row>
    <row r="34" spans="1:44" ht="11.45" customHeight="1" x14ac:dyDescent="0.2">
      <c r="A34" s="60"/>
      <c r="B34" s="59" t="s">
        <v>104</v>
      </c>
      <c r="C34" s="61"/>
      <c r="D34" s="600"/>
      <c r="E34" s="322">
        <f>+IF(D14=0, ,D34/D14)</f>
        <v>0</v>
      </c>
      <c r="F34" s="198">
        <f>+'Fee Summary'!$P$11</f>
        <v>0</v>
      </c>
      <c r="G34" s="62">
        <f>+D34*F34</f>
        <v>0</v>
      </c>
      <c r="H34" s="168"/>
      <c r="I34" s="58"/>
      <c r="J34" s="15" t="s">
        <v>266</v>
      </c>
      <c r="K34" s="16"/>
      <c r="L34" s="21"/>
      <c r="M34" s="273"/>
      <c r="N34" s="273"/>
      <c r="O34" s="273"/>
      <c r="P34" s="273"/>
      <c r="Q34" s="273"/>
      <c r="R34" s="273"/>
      <c r="S34" s="273"/>
      <c r="T34" s="273"/>
      <c r="U34" s="11" t="s">
        <v>13</v>
      </c>
      <c r="V34" s="16"/>
      <c r="W34" s="16"/>
      <c r="X34" s="252"/>
      <c r="Y34" s="252"/>
      <c r="Z34" s="252"/>
      <c r="AA34" s="252"/>
      <c r="AB34" s="252"/>
      <c r="AC34" s="252"/>
      <c r="AD34" s="252"/>
      <c r="AE34" s="253">
        <f t="shared" si="2"/>
        <v>0</v>
      </c>
      <c r="AF34" s="11" t="s">
        <v>15</v>
      </c>
      <c r="AG34" s="16"/>
      <c r="AH34" s="16"/>
      <c r="AI34" s="252"/>
      <c r="AJ34" s="252"/>
      <c r="AK34" s="252"/>
      <c r="AL34" s="252"/>
      <c r="AM34" s="252"/>
      <c r="AN34" s="252"/>
      <c r="AO34" s="252"/>
      <c r="AP34" s="253">
        <f t="shared" si="0"/>
        <v>0</v>
      </c>
      <c r="AQ34" s="88"/>
      <c r="AR34" s="16"/>
    </row>
    <row r="35" spans="1:44" ht="11.45" customHeight="1" x14ac:dyDescent="0.2">
      <c r="A35" s="60"/>
      <c r="B35" s="59" t="s">
        <v>360</v>
      </c>
      <c r="C35" s="54"/>
      <c r="D35" s="600"/>
      <c r="E35" s="322">
        <f>+IF(D17=0, ,D35/D17)</f>
        <v>0</v>
      </c>
      <c r="F35" s="198">
        <f>+'Fee Summary'!$P$12</f>
        <v>0</v>
      </c>
      <c r="G35" s="62">
        <f>+D35*F35</f>
        <v>0</v>
      </c>
      <c r="H35" s="168"/>
      <c r="I35" s="58"/>
      <c r="J35" s="11" t="s">
        <v>984</v>
      </c>
      <c r="K35" s="16"/>
      <c r="L35" s="16"/>
      <c r="M35" s="252"/>
      <c r="N35" s="252"/>
      <c r="O35" s="252"/>
      <c r="P35" s="252"/>
      <c r="Q35" s="252"/>
      <c r="R35" s="252"/>
      <c r="S35" s="252"/>
      <c r="T35" s="253">
        <f>CEILING(SUM(M35:S35),0.25)</f>
        <v>0</v>
      </c>
      <c r="U35" s="11" t="s">
        <v>1069</v>
      </c>
      <c r="V35" s="16"/>
      <c r="W35" s="16"/>
      <c r="X35" s="252"/>
      <c r="Y35" s="252"/>
      <c r="Z35" s="252"/>
      <c r="AA35" s="252"/>
      <c r="AB35" s="252"/>
      <c r="AC35" s="252"/>
      <c r="AD35" s="252"/>
      <c r="AE35" s="253">
        <f t="shared" si="2"/>
        <v>0</v>
      </c>
      <c r="AF35" s="11" t="s">
        <v>1080</v>
      </c>
      <c r="AG35" s="16"/>
      <c r="AH35" s="16"/>
      <c r="AI35" s="252"/>
      <c r="AJ35" s="252"/>
      <c r="AK35" s="252"/>
      <c r="AL35" s="252"/>
      <c r="AM35" s="252"/>
      <c r="AN35" s="252"/>
      <c r="AO35" s="252"/>
      <c r="AP35" s="253">
        <f t="shared" si="0"/>
        <v>0</v>
      </c>
      <c r="AQ35" s="88"/>
      <c r="AR35" s="16"/>
    </row>
    <row r="36" spans="1:44" ht="11.45" customHeight="1" x14ac:dyDescent="0.2">
      <c r="A36" s="58"/>
      <c r="B36" s="59" t="s">
        <v>134</v>
      </c>
      <c r="C36" s="54"/>
      <c r="D36" s="600"/>
      <c r="E36" s="322">
        <f>+IF(D18=0, ,D36/D18)</f>
        <v>0</v>
      </c>
      <c r="F36" s="198">
        <f>+'Fee Summary'!$P$13</f>
        <v>0</v>
      </c>
      <c r="G36" s="62">
        <f>+D36*F36</f>
        <v>0</v>
      </c>
      <c r="H36" s="168"/>
      <c r="I36" s="58"/>
      <c r="J36" s="11" t="s">
        <v>143</v>
      </c>
      <c r="K36" s="16"/>
      <c r="L36" s="16"/>
      <c r="M36" s="252"/>
      <c r="N36" s="252"/>
      <c r="O36" s="252"/>
      <c r="P36" s="252"/>
      <c r="Q36" s="252"/>
      <c r="R36" s="252"/>
      <c r="S36" s="252"/>
      <c r="T36" s="253">
        <f>CEILING(SUM(M36:S36),0.25)</f>
        <v>0</v>
      </c>
      <c r="U36" s="11" t="s">
        <v>91</v>
      </c>
      <c r="V36" s="16"/>
      <c r="W36" s="16"/>
      <c r="X36" s="252"/>
      <c r="Y36" s="252"/>
      <c r="Z36" s="252"/>
      <c r="AA36" s="252"/>
      <c r="AB36" s="252"/>
      <c r="AC36" s="252"/>
      <c r="AD36" s="252"/>
      <c r="AE36" s="253">
        <f t="shared" si="2"/>
        <v>0</v>
      </c>
      <c r="AF36" s="11" t="s">
        <v>16</v>
      </c>
      <c r="AG36" s="16"/>
      <c r="AH36" s="16"/>
      <c r="AI36" s="252"/>
      <c r="AJ36" s="252"/>
      <c r="AK36" s="252"/>
      <c r="AL36" s="252"/>
      <c r="AM36" s="252"/>
      <c r="AN36" s="252"/>
      <c r="AO36" s="252"/>
      <c r="AP36" s="253">
        <f t="shared" si="0"/>
        <v>0</v>
      </c>
      <c r="AQ36" s="88"/>
      <c r="AR36" s="16"/>
    </row>
    <row r="37" spans="1:44" ht="11.45" customHeight="1" x14ac:dyDescent="0.2">
      <c r="A37" s="74"/>
      <c r="B37" s="55"/>
      <c r="C37" s="61" t="s">
        <v>46</v>
      </c>
      <c r="D37" s="601">
        <f>+SUM(D34:D36)</f>
        <v>0</v>
      </c>
      <c r="E37" s="323"/>
      <c r="F37" s="323"/>
      <c r="G37" s="167">
        <f>+SUM(G34:G36)</f>
        <v>0</v>
      </c>
      <c r="H37" s="168"/>
      <c r="I37" s="58"/>
      <c r="J37" s="16"/>
      <c r="K37" s="16"/>
      <c r="L37" s="16"/>
      <c r="M37" s="273"/>
      <c r="N37" s="273"/>
      <c r="O37" s="273"/>
      <c r="P37" s="273"/>
      <c r="Q37" s="273"/>
      <c r="R37" s="273"/>
      <c r="S37" s="273"/>
      <c r="T37" s="270">
        <f>SUM(T35:T36)</f>
        <v>0</v>
      </c>
      <c r="U37" s="11" t="s">
        <v>277</v>
      </c>
      <c r="V37" s="16"/>
      <c r="W37" s="16"/>
      <c r="X37" s="252"/>
      <c r="Y37" s="252"/>
      <c r="Z37" s="252"/>
      <c r="AA37" s="252"/>
      <c r="AB37" s="252"/>
      <c r="AC37" s="252"/>
      <c r="AD37" s="252"/>
      <c r="AE37" s="253">
        <f t="shared" si="2"/>
        <v>0</v>
      </c>
      <c r="AF37" s="11" t="s">
        <v>17</v>
      </c>
      <c r="AG37" s="16"/>
      <c r="AH37" s="16"/>
      <c r="AI37" s="252"/>
      <c r="AJ37" s="252"/>
      <c r="AK37" s="252"/>
      <c r="AL37" s="252"/>
      <c r="AM37" s="252"/>
      <c r="AN37" s="252"/>
      <c r="AO37" s="252"/>
      <c r="AP37" s="253">
        <f t="shared" si="0"/>
        <v>0</v>
      </c>
      <c r="AQ37" s="88"/>
      <c r="AR37" s="16"/>
    </row>
    <row r="38" spans="1:44" ht="11.45" customHeight="1" x14ac:dyDescent="0.2">
      <c r="A38" s="58"/>
      <c r="B38" s="58"/>
      <c r="D38" s="140"/>
      <c r="E38" s="141"/>
      <c r="F38" s="58"/>
      <c r="G38" s="58"/>
      <c r="H38" s="58"/>
      <c r="I38" s="58"/>
      <c r="J38" s="15" t="s">
        <v>1089</v>
      </c>
      <c r="K38" s="16"/>
      <c r="L38" s="21"/>
      <c r="M38" s="273"/>
      <c r="N38" s="273"/>
      <c r="O38" s="273"/>
      <c r="P38" s="273"/>
      <c r="Q38" s="273"/>
      <c r="R38" s="273"/>
      <c r="S38" s="273"/>
      <c r="T38" s="273"/>
      <c r="U38" s="11" t="s">
        <v>9</v>
      </c>
      <c r="V38" s="14"/>
      <c r="W38" s="16"/>
      <c r="X38" s="252"/>
      <c r="Y38" s="252"/>
      <c r="Z38" s="252"/>
      <c r="AA38" s="252"/>
      <c r="AB38" s="252"/>
      <c r="AC38" s="252"/>
      <c r="AD38" s="252"/>
      <c r="AE38" s="253">
        <f t="shared" si="2"/>
        <v>0</v>
      </c>
      <c r="AF38" s="11" t="s">
        <v>18</v>
      </c>
      <c r="AG38" s="16"/>
      <c r="AH38" s="16"/>
      <c r="AI38" s="252"/>
      <c r="AJ38" s="252"/>
      <c r="AK38" s="252"/>
      <c r="AL38" s="252"/>
      <c r="AM38" s="252"/>
      <c r="AN38" s="252"/>
      <c r="AO38" s="252"/>
      <c r="AP38" s="253">
        <f t="shared" si="0"/>
        <v>0</v>
      </c>
      <c r="AQ38" s="88"/>
      <c r="AR38" s="16"/>
    </row>
    <row r="39" spans="1:44" ht="11.45" customHeight="1" x14ac:dyDescent="0.2">
      <c r="A39" s="75"/>
      <c r="B39" s="60"/>
      <c r="E39" s="58"/>
      <c r="F39" s="58"/>
      <c r="G39" s="58"/>
      <c r="H39" s="58"/>
      <c r="I39" s="58"/>
      <c r="J39" s="11" t="s">
        <v>269</v>
      </c>
      <c r="K39" s="16"/>
      <c r="L39" s="21"/>
      <c r="M39" s="252"/>
      <c r="N39" s="252"/>
      <c r="O39" s="252"/>
      <c r="P39" s="252"/>
      <c r="Q39" s="252"/>
      <c r="R39" s="252"/>
      <c r="S39" s="252"/>
      <c r="T39" s="253">
        <f>CEILING(SUM(M39:S39),0.25)</f>
        <v>0</v>
      </c>
      <c r="U39" s="11" t="s">
        <v>10</v>
      </c>
      <c r="W39" s="14"/>
      <c r="X39" s="252"/>
      <c r="Y39" s="252"/>
      <c r="Z39" s="252"/>
      <c r="AA39" s="252"/>
      <c r="AB39" s="252"/>
      <c r="AC39" s="252"/>
      <c r="AD39" s="252"/>
      <c r="AE39" s="253">
        <f t="shared" si="2"/>
        <v>0</v>
      </c>
      <c r="AF39" s="11" t="s">
        <v>1081</v>
      </c>
      <c r="AG39" s="16"/>
      <c r="AH39" s="16"/>
      <c r="AI39" s="252"/>
      <c r="AJ39" s="252"/>
      <c r="AK39" s="252"/>
      <c r="AL39" s="252"/>
      <c r="AM39" s="252"/>
      <c r="AN39" s="252"/>
      <c r="AO39" s="252"/>
      <c r="AP39" s="253">
        <f t="shared" si="0"/>
        <v>0</v>
      </c>
      <c r="AQ39" s="88"/>
      <c r="AR39" s="16"/>
    </row>
    <row r="40" spans="1:44" ht="11.45" customHeight="1" x14ac:dyDescent="0.2">
      <c r="B40" s="60"/>
      <c r="E40" s="58"/>
      <c r="F40" s="58"/>
      <c r="G40" s="58"/>
      <c r="H40" s="58"/>
      <c r="I40" s="58"/>
      <c r="J40" s="16"/>
      <c r="K40" s="21"/>
      <c r="L40" s="21"/>
      <c r="M40" s="273"/>
      <c r="N40" s="273"/>
      <c r="O40" s="273"/>
      <c r="P40" s="273"/>
      <c r="Q40" s="273"/>
      <c r="R40" s="273"/>
      <c r="S40" s="273"/>
      <c r="T40" s="586"/>
      <c r="U40" s="11" t="s">
        <v>11</v>
      </c>
      <c r="X40" s="252"/>
      <c r="Y40" s="252"/>
      <c r="Z40" s="252"/>
      <c r="AA40" s="252"/>
      <c r="AB40" s="252"/>
      <c r="AC40" s="252"/>
      <c r="AD40" s="252"/>
      <c r="AE40" s="253">
        <f t="shared" si="2"/>
        <v>0</v>
      </c>
      <c r="AF40" s="11" t="s">
        <v>1082</v>
      </c>
      <c r="AG40" s="16"/>
      <c r="AH40" s="16"/>
      <c r="AI40" s="252"/>
      <c r="AJ40" s="252"/>
      <c r="AK40" s="252"/>
      <c r="AL40" s="252"/>
      <c r="AM40" s="252"/>
      <c r="AN40" s="252"/>
      <c r="AO40" s="252"/>
      <c r="AP40" s="253">
        <f t="shared" si="0"/>
        <v>0</v>
      </c>
      <c r="AQ40" s="88"/>
      <c r="AR40" s="16"/>
    </row>
    <row r="41" spans="1:44" ht="11.45" customHeight="1" thickBot="1" x14ac:dyDescent="0.25">
      <c r="B41" s="60"/>
      <c r="C41" s="14"/>
      <c r="D41" s="14"/>
      <c r="E41" s="14"/>
      <c r="F41" s="14"/>
      <c r="G41" s="14"/>
      <c r="H41" s="58"/>
      <c r="I41" s="58"/>
      <c r="J41" s="16"/>
      <c r="K41" s="21"/>
      <c r="L41" s="21"/>
      <c r="M41" s="266"/>
      <c r="N41" s="266"/>
      <c r="O41" s="266"/>
      <c r="P41" s="266"/>
      <c r="Q41" s="266"/>
      <c r="R41" s="266"/>
      <c r="S41" s="266"/>
      <c r="T41" s="267"/>
      <c r="U41" s="11" t="s">
        <v>12</v>
      </c>
      <c r="X41" s="252"/>
      <c r="Y41" s="252"/>
      <c r="Z41" s="252"/>
      <c r="AA41" s="252"/>
      <c r="AB41" s="252"/>
      <c r="AC41" s="252"/>
      <c r="AD41" s="252"/>
      <c r="AE41" s="253">
        <f t="shared" si="2"/>
        <v>0</v>
      </c>
      <c r="AF41" s="11" t="s">
        <v>19</v>
      </c>
      <c r="AG41" s="16"/>
      <c r="AH41" s="16"/>
      <c r="AI41" s="252"/>
      <c r="AJ41" s="252"/>
      <c r="AK41" s="252"/>
      <c r="AL41" s="252"/>
      <c r="AM41" s="252"/>
      <c r="AN41" s="252"/>
      <c r="AO41" s="252"/>
      <c r="AP41" s="253">
        <f t="shared" si="0"/>
        <v>0</v>
      </c>
      <c r="AQ41" s="88"/>
      <c r="AR41" s="16"/>
    </row>
    <row r="42" spans="1:44" ht="11.45" customHeight="1" thickTop="1" x14ac:dyDescent="0.2">
      <c r="A42" s="14"/>
      <c r="B42" s="14"/>
      <c r="C42" s="14"/>
      <c r="D42" s="14"/>
      <c r="E42" s="14"/>
      <c r="F42" s="14"/>
      <c r="G42" s="14"/>
      <c r="H42" s="14"/>
      <c r="I42" s="14"/>
      <c r="J42" s="16"/>
      <c r="L42" s="21" t="s">
        <v>57</v>
      </c>
      <c r="M42" s="469">
        <f t="shared" ref="M42:S42" si="3">SUM(M10:M39)</f>
        <v>0</v>
      </c>
      <c r="N42" s="469">
        <f t="shared" si="3"/>
        <v>0</v>
      </c>
      <c r="O42" s="469">
        <f t="shared" si="3"/>
        <v>0</v>
      </c>
      <c r="P42" s="469">
        <f t="shared" si="3"/>
        <v>0</v>
      </c>
      <c r="Q42" s="469">
        <f t="shared" si="3"/>
        <v>0</v>
      </c>
      <c r="R42" s="469">
        <f t="shared" si="3"/>
        <v>0</v>
      </c>
      <c r="S42" s="469">
        <f t="shared" si="3"/>
        <v>0</v>
      </c>
      <c r="T42" s="469">
        <f>+SUM(M42:S42)</f>
        <v>0</v>
      </c>
      <c r="U42" s="11" t="s">
        <v>1070</v>
      </c>
      <c r="X42" s="252"/>
      <c r="Y42" s="252"/>
      <c r="Z42" s="252"/>
      <c r="AA42" s="252"/>
      <c r="AB42" s="252"/>
      <c r="AC42" s="252"/>
      <c r="AD42" s="252"/>
      <c r="AE42" s="253">
        <f t="shared" si="2"/>
        <v>0</v>
      </c>
      <c r="AF42" s="11" t="s">
        <v>20</v>
      </c>
      <c r="AG42" s="16"/>
      <c r="AH42" s="16"/>
      <c r="AI42" s="252"/>
      <c r="AJ42" s="252"/>
      <c r="AK42" s="252"/>
      <c r="AL42" s="252"/>
      <c r="AM42" s="252"/>
      <c r="AN42" s="252"/>
      <c r="AO42" s="252"/>
      <c r="AP42" s="253">
        <f t="shared" si="0"/>
        <v>0</v>
      </c>
      <c r="AQ42" s="88"/>
      <c r="AR42" s="16"/>
    </row>
    <row r="43" spans="1:44" ht="11.45" customHeight="1" x14ac:dyDescent="0.2">
      <c r="A43" s="14"/>
      <c r="B43" s="14"/>
      <c r="C43" s="14"/>
      <c r="D43" s="14"/>
      <c r="E43" s="14"/>
      <c r="F43" s="14"/>
      <c r="G43" s="14"/>
      <c r="H43" s="14"/>
      <c r="I43" s="14"/>
      <c r="J43" s="16"/>
      <c r="M43" s="194"/>
      <c r="N43" s="194"/>
      <c r="O43" s="194"/>
      <c r="P43" s="194"/>
      <c r="Q43" s="194"/>
      <c r="R43" s="194"/>
      <c r="S43" s="194"/>
      <c r="U43" s="21"/>
      <c r="V43" s="21"/>
      <c r="W43" s="21"/>
      <c r="X43" s="273"/>
      <c r="Y43" s="273"/>
      <c r="Z43" s="273"/>
      <c r="AA43" s="273"/>
      <c r="AB43" s="273"/>
      <c r="AC43" s="273"/>
      <c r="AD43" s="273"/>
      <c r="AE43" s="270">
        <f>SUM(AE28:AE42)</f>
        <v>0</v>
      </c>
      <c r="AF43" s="11" t="s">
        <v>1087</v>
      </c>
      <c r="AG43" s="156"/>
      <c r="AH43" s="16"/>
      <c r="AI43" s="252"/>
      <c r="AJ43" s="252"/>
      <c r="AK43" s="252"/>
      <c r="AL43" s="252"/>
      <c r="AM43" s="252"/>
      <c r="AN43" s="252"/>
      <c r="AO43" s="252"/>
      <c r="AP43" s="253">
        <f t="shared" si="0"/>
        <v>0</v>
      </c>
      <c r="AQ43" s="88"/>
      <c r="AR43" s="16"/>
    </row>
    <row r="44" spans="1:44" ht="11.45" customHeight="1" x14ac:dyDescent="0.2">
      <c r="A44" s="14"/>
      <c r="B44" s="14"/>
      <c r="C44" s="14"/>
      <c r="D44" s="14"/>
      <c r="E44" s="14"/>
      <c r="F44" s="14"/>
      <c r="G44" s="14"/>
      <c r="H44" s="14"/>
      <c r="I44" s="14"/>
      <c r="T44" s="14"/>
      <c r="U44" s="15" t="s">
        <v>827</v>
      </c>
      <c r="V44" s="16"/>
      <c r="W44" s="16"/>
      <c r="X44" s="273"/>
      <c r="Y44" s="273"/>
      <c r="Z44" s="273"/>
      <c r="AA44" s="273"/>
      <c r="AB44" s="273"/>
      <c r="AC44" s="273"/>
      <c r="AD44" s="273"/>
      <c r="AE44" s="273"/>
      <c r="AF44" s="11" t="s">
        <v>1086</v>
      </c>
      <c r="AG44" s="16"/>
      <c r="AH44" s="16"/>
      <c r="AI44" s="252"/>
      <c r="AJ44" s="252"/>
      <c r="AK44" s="252"/>
      <c r="AL44" s="252"/>
      <c r="AM44" s="252"/>
      <c r="AN44" s="252"/>
      <c r="AO44" s="252"/>
      <c r="AP44" s="253">
        <f t="shared" si="0"/>
        <v>0</v>
      </c>
      <c r="AQ44" s="88"/>
      <c r="AR44" s="16"/>
    </row>
    <row r="45" spans="1:44" ht="11.45" customHeight="1" x14ac:dyDescent="0.2">
      <c r="A45" s="14"/>
      <c r="B45" s="14"/>
      <c r="C45" s="14"/>
      <c r="D45" s="14"/>
      <c r="E45" s="14"/>
      <c r="F45" s="14"/>
      <c r="G45" s="14"/>
      <c r="H45" s="14"/>
      <c r="I45" s="14"/>
      <c r="T45" s="129"/>
      <c r="U45" s="11" t="s">
        <v>1071</v>
      </c>
      <c r="V45" s="16"/>
      <c r="W45" s="16"/>
      <c r="X45" s="252"/>
      <c r="Y45" s="252"/>
      <c r="Z45" s="252"/>
      <c r="AA45" s="252"/>
      <c r="AB45" s="252"/>
      <c r="AC45" s="252"/>
      <c r="AD45" s="252"/>
      <c r="AE45" s="253">
        <f>CEILING(SUM(X45:AD45),0.25)</f>
        <v>0</v>
      </c>
      <c r="AF45" s="11" t="s">
        <v>1063</v>
      </c>
      <c r="AI45" s="252"/>
      <c r="AJ45" s="252"/>
      <c r="AK45" s="252"/>
      <c r="AL45" s="252"/>
      <c r="AM45" s="252"/>
      <c r="AN45" s="252"/>
      <c r="AO45" s="252"/>
      <c r="AP45" s="253">
        <f t="shared" si="0"/>
        <v>0</v>
      </c>
      <c r="AQ45" s="88"/>
      <c r="AR45" s="16"/>
    </row>
    <row r="46" spans="1:44" ht="11.45" customHeight="1" x14ac:dyDescent="0.2">
      <c r="A46" s="14"/>
      <c r="B46" s="14"/>
      <c r="C46" s="14"/>
      <c r="D46" s="14"/>
      <c r="E46" s="14"/>
      <c r="F46" s="14"/>
      <c r="G46" s="14"/>
      <c r="H46" s="14"/>
      <c r="I46" s="14"/>
      <c r="U46" s="11" t="s">
        <v>245</v>
      </c>
      <c r="V46" s="16"/>
      <c r="W46" s="16"/>
      <c r="X46" s="273"/>
      <c r="Y46" s="273"/>
      <c r="Z46" s="273"/>
      <c r="AA46" s="273"/>
      <c r="AB46" s="273"/>
      <c r="AC46" s="273"/>
      <c r="AD46" s="273"/>
      <c r="AE46" s="271"/>
      <c r="AF46" s="11" t="s">
        <v>1083</v>
      </c>
      <c r="AI46" s="252"/>
      <c r="AJ46" s="252"/>
      <c r="AK46" s="252"/>
      <c r="AL46" s="252"/>
      <c r="AM46" s="252"/>
      <c r="AN46" s="252"/>
      <c r="AO46" s="252"/>
      <c r="AP46" s="253">
        <f t="shared" si="0"/>
        <v>0</v>
      </c>
      <c r="AQ46" s="88"/>
      <c r="AR46" s="16"/>
    </row>
    <row r="47" spans="1:44" ht="11.45" customHeight="1" x14ac:dyDescent="0.2">
      <c r="A47" s="14"/>
      <c r="B47" s="14"/>
      <c r="C47" s="14"/>
      <c r="D47" s="14"/>
      <c r="E47" s="14"/>
      <c r="F47" s="14"/>
      <c r="G47" s="14"/>
      <c r="H47" s="14"/>
      <c r="I47" s="14"/>
      <c r="U47" s="15" t="s">
        <v>1072</v>
      </c>
      <c r="V47" s="16"/>
      <c r="W47" s="16"/>
      <c r="X47" s="273"/>
      <c r="Y47" s="273"/>
      <c r="Z47" s="273"/>
      <c r="AA47" s="273"/>
      <c r="AB47" s="273"/>
      <c r="AC47" s="273"/>
      <c r="AD47" s="273"/>
      <c r="AE47" s="273"/>
      <c r="AF47" s="11" t="s">
        <v>1085</v>
      </c>
      <c r="AG47" s="16"/>
      <c r="AH47" s="16"/>
      <c r="AI47" s="252"/>
      <c r="AJ47" s="252"/>
      <c r="AK47" s="252"/>
      <c r="AL47" s="252"/>
      <c r="AM47" s="252"/>
      <c r="AN47" s="252"/>
      <c r="AO47" s="252"/>
      <c r="AP47" s="253">
        <f t="shared" si="0"/>
        <v>0</v>
      </c>
      <c r="AQ47" s="88"/>
      <c r="AR47" s="16"/>
    </row>
    <row r="48" spans="1:44" ht="11.45" customHeight="1" x14ac:dyDescent="0.2">
      <c r="A48" s="14"/>
      <c r="B48" s="14"/>
      <c r="C48" s="14"/>
      <c r="D48" s="14"/>
      <c r="E48" s="14"/>
      <c r="F48" s="14"/>
      <c r="G48" s="14"/>
      <c r="H48" s="14"/>
      <c r="I48" s="14"/>
      <c r="U48" s="11" t="s">
        <v>1073</v>
      </c>
      <c r="V48" s="16"/>
      <c r="W48" s="16"/>
      <c r="X48" s="252"/>
      <c r="Y48" s="252"/>
      <c r="Z48" s="252"/>
      <c r="AA48" s="252"/>
      <c r="AB48" s="252"/>
      <c r="AC48" s="252"/>
      <c r="AD48" s="252"/>
      <c r="AE48" s="253">
        <f>CEILING(SUM(X48:AD48),0.25)</f>
        <v>0</v>
      </c>
      <c r="AF48" s="11" t="s">
        <v>1084</v>
      </c>
      <c r="AG48" s="16"/>
      <c r="AH48" s="16"/>
      <c r="AI48" s="252"/>
      <c r="AJ48" s="252"/>
      <c r="AK48" s="252"/>
      <c r="AL48" s="252"/>
      <c r="AM48" s="252"/>
      <c r="AN48" s="252"/>
      <c r="AO48" s="252"/>
      <c r="AP48" s="253">
        <f t="shared" si="0"/>
        <v>0</v>
      </c>
      <c r="AQ48" s="88"/>
      <c r="AR48" s="16"/>
    </row>
    <row r="49" spans="1:44" ht="11.45" customHeight="1" x14ac:dyDescent="0.2">
      <c r="A49" s="14"/>
      <c r="B49" s="14"/>
      <c r="C49" s="14"/>
      <c r="D49" s="14"/>
      <c r="E49" s="14"/>
      <c r="F49" s="14"/>
      <c r="G49" s="14"/>
      <c r="H49" s="14"/>
      <c r="I49" s="14"/>
      <c r="U49" s="11" t="s">
        <v>245</v>
      </c>
      <c r="V49" s="16"/>
      <c r="W49" s="16"/>
      <c r="X49" s="273"/>
      <c r="Y49" s="273"/>
      <c r="Z49" s="273"/>
      <c r="AA49" s="273"/>
      <c r="AB49" s="273"/>
      <c r="AC49" s="273"/>
      <c r="AD49" s="273"/>
      <c r="AE49" s="271"/>
      <c r="AF49" s="15" t="s">
        <v>301</v>
      </c>
      <c r="AG49" s="156"/>
      <c r="AH49" s="156"/>
      <c r="AI49" s="273"/>
      <c r="AJ49" s="273"/>
      <c r="AK49" s="273"/>
      <c r="AL49" s="273"/>
      <c r="AM49" s="273"/>
      <c r="AN49" s="273"/>
      <c r="AO49" s="273"/>
      <c r="AP49" s="270">
        <f>SUM(AP11:AP48)</f>
        <v>0</v>
      </c>
      <c r="AQ49" s="88"/>
      <c r="AR49" s="16"/>
    </row>
    <row r="50" spans="1:44" ht="11.45" customHeight="1" thickBot="1" x14ac:dyDescent="0.25">
      <c r="A50" s="14"/>
      <c r="B50" s="14"/>
      <c r="C50" s="14"/>
      <c r="D50" s="14"/>
      <c r="E50" s="14"/>
      <c r="F50" s="14"/>
      <c r="G50" s="14"/>
      <c r="H50" s="14"/>
      <c r="I50" s="14"/>
      <c r="U50" s="14"/>
      <c r="V50" s="21"/>
      <c r="W50" s="21"/>
      <c r="X50" s="266"/>
      <c r="Y50" s="266"/>
      <c r="Z50" s="266"/>
      <c r="AA50" s="266"/>
      <c r="AB50" s="266"/>
      <c r="AC50" s="266"/>
      <c r="AD50" s="266"/>
      <c r="AE50" s="267"/>
      <c r="AF50" s="11" t="s">
        <v>298</v>
      </c>
      <c r="AG50" s="23"/>
      <c r="AH50" s="156"/>
      <c r="AI50" s="273"/>
      <c r="AJ50" s="273"/>
      <c r="AK50" s="273"/>
      <c r="AL50" s="273"/>
      <c r="AM50" s="273"/>
      <c r="AN50" s="273"/>
      <c r="AO50" s="273"/>
      <c r="AP50" s="273"/>
      <c r="AQ50" s="88"/>
      <c r="AR50" s="16"/>
    </row>
    <row r="51" spans="1:44" ht="11.45" customHeight="1" thickTop="1" x14ac:dyDescent="0.2">
      <c r="A51" s="14"/>
      <c r="B51" s="14"/>
      <c r="C51" s="14"/>
      <c r="D51" s="14"/>
      <c r="E51" s="14"/>
      <c r="F51" s="14"/>
      <c r="G51" s="14"/>
      <c r="H51" s="14"/>
      <c r="I51" s="14"/>
      <c r="U51" s="14"/>
      <c r="W51" s="21" t="s">
        <v>57</v>
      </c>
      <c r="X51" s="469">
        <f t="shared" ref="X51:AD51" si="4">SUM(X10:X48)</f>
        <v>0</v>
      </c>
      <c r="Y51" s="469">
        <f t="shared" si="4"/>
        <v>0</v>
      </c>
      <c r="Z51" s="469">
        <f t="shared" si="4"/>
        <v>0</v>
      </c>
      <c r="AA51" s="469">
        <f t="shared" si="4"/>
        <v>0</v>
      </c>
      <c r="AB51" s="469">
        <f t="shared" si="4"/>
        <v>0</v>
      </c>
      <c r="AC51" s="469">
        <f t="shared" si="4"/>
        <v>0</v>
      </c>
      <c r="AD51" s="469">
        <f t="shared" si="4"/>
        <v>0</v>
      </c>
      <c r="AE51" s="469">
        <f>SUM(X51:AD51)</f>
        <v>0</v>
      </c>
      <c r="AF51" s="11" t="s">
        <v>299</v>
      </c>
      <c r="AG51" s="23"/>
      <c r="AH51" s="156"/>
      <c r="AI51" s="252"/>
      <c r="AJ51" s="252"/>
      <c r="AK51" s="252"/>
      <c r="AL51" s="252"/>
      <c r="AM51" s="252"/>
      <c r="AN51" s="252"/>
      <c r="AO51" s="252"/>
      <c r="AP51" s="253">
        <f>SUM(AI51:AO51)</f>
        <v>0</v>
      </c>
      <c r="AQ51" s="88"/>
      <c r="AR51" s="16"/>
    </row>
    <row r="52" spans="1:44" ht="11.45" customHeight="1" x14ac:dyDescent="0.2">
      <c r="A52" s="14"/>
      <c r="B52" s="14"/>
      <c r="C52" s="14"/>
      <c r="D52" s="14"/>
      <c r="E52" s="14"/>
      <c r="F52" s="14"/>
      <c r="G52" s="14"/>
      <c r="H52" s="14"/>
      <c r="I52" s="14"/>
      <c r="K52" s="14"/>
      <c r="L52" s="14"/>
      <c r="M52" s="14"/>
      <c r="N52" s="14"/>
      <c r="O52" s="14"/>
      <c r="P52" s="14"/>
      <c r="Q52" s="14"/>
      <c r="R52" s="14"/>
      <c r="S52" s="14"/>
      <c r="T52" s="14"/>
      <c r="X52" s="194"/>
      <c r="Y52" s="194"/>
      <c r="Z52" s="194"/>
      <c r="AA52" s="194"/>
      <c r="AB52" s="194"/>
      <c r="AC52" s="194"/>
      <c r="AD52" s="194"/>
      <c r="AE52" s="131"/>
      <c r="AF52" s="11" t="s">
        <v>300</v>
      </c>
      <c r="AG52" s="23"/>
      <c r="AH52" s="156"/>
      <c r="AI52" s="252"/>
      <c r="AJ52" s="252"/>
      <c r="AK52" s="252"/>
      <c r="AL52" s="252"/>
      <c r="AM52" s="252"/>
      <c r="AN52" s="252"/>
      <c r="AO52" s="252"/>
      <c r="AP52" s="253">
        <f>SUM(AI52:AO52)</f>
        <v>0</v>
      </c>
      <c r="AQ52" s="88"/>
      <c r="AR52" s="16"/>
    </row>
    <row r="53" spans="1:44" ht="11.45" customHeight="1" x14ac:dyDescent="0.2">
      <c r="A53" s="14"/>
      <c r="B53" s="14"/>
      <c r="C53" s="14"/>
      <c r="D53" s="14"/>
      <c r="E53" s="14"/>
      <c r="F53" s="14"/>
      <c r="G53" s="14"/>
      <c r="H53" s="14"/>
      <c r="I53" s="14"/>
      <c r="J53" s="14"/>
      <c r="K53" s="16"/>
      <c r="L53" s="16"/>
      <c r="M53" s="16"/>
      <c r="N53" s="16"/>
      <c r="O53" s="16"/>
      <c r="P53" s="16"/>
      <c r="Q53" s="16"/>
      <c r="R53" s="16"/>
      <c r="S53" s="16"/>
      <c r="T53" s="16"/>
      <c r="AE53" s="14"/>
      <c r="AF53" s="23"/>
      <c r="AG53" s="23"/>
      <c r="AH53" s="156"/>
      <c r="AI53" s="273"/>
      <c r="AJ53" s="273"/>
      <c r="AK53" s="273"/>
      <c r="AL53" s="273"/>
      <c r="AM53" s="273"/>
      <c r="AN53" s="273"/>
      <c r="AO53" s="273"/>
      <c r="AP53" s="270">
        <f>SUM(AP51:AP52)</f>
        <v>0</v>
      </c>
      <c r="AQ53" s="9"/>
      <c r="AR53" s="16"/>
    </row>
    <row r="54" spans="1:44" ht="11.45" customHeight="1" x14ac:dyDescent="0.2">
      <c r="A54" s="14"/>
      <c r="B54" s="14"/>
      <c r="C54" s="14"/>
      <c r="D54" s="14"/>
      <c r="E54" s="14"/>
      <c r="F54" s="14"/>
      <c r="G54" s="14"/>
      <c r="H54" s="14"/>
      <c r="I54" s="14"/>
      <c r="J54" s="16"/>
      <c r="K54" s="16"/>
      <c r="L54" s="16"/>
      <c r="M54" s="16"/>
      <c r="N54" s="16"/>
      <c r="O54" s="16"/>
      <c r="P54" s="16"/>
      <c r="Q54" s="16"/>
      <c r="R54" s="16"/>
      <c r="S54" s="16"/>
      <c r="T54" s="16"/>
      <c r="AF54" s="15" t="s">
        <v>1093</v>
      </c>
      <c r="AG54" s="23"/>
      <c r="AH54" s="16"/>
      <c r="AI54" s="273"/>
      <c r="AJ54" s="273"/>
      <c r="AK54" s="273"/>
      <c r="AL54" s="273"/>
      <c r="AM54" s="273"/>
      <c r="AN54" s="273"/>
      <c r="AO54" s="273"/>
      <c r="AP54" s="273"/>
      <c r="AQ54" s="9"/>
      <c r="AR54" s="16"/>
    </row>
    <row r="55" spans="1:44" ht="11.45" customHeight="1" x14ac:dyDescent="0.2">
      <c r="A55" s="14"/>
      <c r="B55" s="14"/>
      <c r="C55" s="14"/>
      <c r="D55" s="14"/>
      <c r="E55" s="14"/>
      <c r="F55" s="14"/>
      <c r="G55" s="14"/>
      <c r="H55" s="14"/>
      <c r="I55" s="14"/>
      <c r="J55" s="16"/>
      <c r="K55" s="14"/>
      <c r="L55" s="14"/>
      <c r="M55" s="14"/>
      <c r="N55" s="14"/>
      <c r="O55" s="14"/>
      <c r="P55" s="14"/>
      <c r="Q55" s="14"/>
      <c r="R55" s="14"/>
      <c r="S55" s="14"/>
      <c r="T55" s="14"/>
      <c r="U55" s="13"/>
      <c r="V55" s="16"/>
      <c r="AF55" s="11" t="s">
        <v>1094</v>
      </c>
      <c r="AG55" s="16"/>
      <c r="AH55" s="16"/>
      <c r="AI55" s="252"/>
      <c r="AJ55" s="252"/>
      <c r="AK55" s="252"/>
      <c r="AL55" s="252"/>
      <c r="AM55" s="252"/>
      <c r="AN55" s="252"/>
      <c r="AO55" s="252"/>
      <c r="AP55" s="253">
        <f>SUM(AI55:AO55)</f>
        <v>0</v>
      </c>
      <c r="AQ55" s="9"/>
      <c r="AR55" s="16"/>
    </row>
    <row r="56" spans="1:44" ht="11.45" customHeight="1" x14ac:dyDescent="0.2">
      <c r="A56" s="14"/>
      <c r="B56" s="14"/>
      <c r="C56" s="14"/>
      <c r="D56" s="14"/>
      <c r="E56" s="14"/>
      <c r="F56" s="14"/>
      <c r="G56" s="14"/>
      <c r="H56" s="14"/>
      <c r="I56" s="14"/>
      <c r="J56" s="14"/>
      <c r="K56" s="14"/>
      <c r="L56" s="14"/>
      <c r="M56" s="14"/>
      <c r="N56" s="14"/>
      <c r="O56" s="14"/>
      <c r="P56" s="14"/>
      <c r="Q56" s="14"/>
      <c r="R56" s="14"/>
      <c r="S56" s="14"/>
      <c r="T56" s="14"/>
      <c r="U56" s="23"/>
      <c r="V56" s="16"/>
      <c r="AF56" s="11" t="s">
        <v>1088</v>
      </c>
      <c r="AG56" s="16"/>
      <c r="AH56" s="16"/>
      <c r="AI56" s="252"/>
      <c r="AJ56" s="252"/>
      <c r="AK56" s="252"/>
      <c r="AL56" s="252"/>
      <c r="AM56" s="252"/>
      <c r="AN56" s="252"/>
      <c r="AO56" s="252"/>
      <c r="AP56" s="253">
        <f>SUM(AI56:AO56)</f>
        <v>0</v>
      </c>
      <c r="AQ56" s="9"/>
      <c r="AR56" s="14"/>
    </row>
    <row r="57" spans="1:44" ht="11.45" customHeight="1" x14ac:dyDescent="0.2">
      <c r="A57" s="14"/>
      <c r="B57" s="14"/>
      <c r="C57" s="14"/>
      <c r="D57" s="14"/>
      <c r="E57" s="14"/>
      <c r="F57" s="14"/>
      <c r="G57" s="14"/>
      <c r="H57" s="14"/>
      <c r="I57" s="14"/>
      <c r="J57" s="14"/>
      <c r="K57" s="14"/>
      <c r="L57" s="14"/>
      <c r="M57" s="14"/>
      <c r="N57" s="14"/>
      <c r="O57" s="14"/>
      <c r="P57" s="14"/>
      <c r="Q57" s="14"/>
      <c r="R57" s="14"/>
      <c r="S57" s="14"/>
      <c r="T57" s="14"/>
      <c r="AF57" s="11" t="s">
        <v>245</v>
      </c>
      <c r="AG57" s="16"/>
      <c r="AH57" s="16"/>
      <c r="AI57" s="273"/>
      <c r="AJ57" s="273"/>
      <c r="AK57" s="273"/>
      <c r="AL57" s="273"/>
      <c r="AM57" s="273"/>
      <c r="AN57" s="273"/>
      <c r="AO57" s="273"/>
      <c r="AP57" s="270">
        <f>SUM(AP55:AP56)</f>
        <v>0</v>
      </c>
      <c r="AQ57" s="9"/>
      <c r="AR57" s="14"/>
    </row>
    <row r="58" spans="1:44" ht="11.45" customHeight="1" x14ac:dyDescent="0.2">
      <c r="A58" s="14"/>
      <c r="B58" s="14"/>
      <c r="C58" s="14"/>
      <c r="D58" s="14"/>
      <c r="E58" s="14"/>
      <c r="F58" s="14"/>
      <c r="G58" s="14"/>
      <c r="H58" s="14"/>
      <c r="I58" s="14"/>
      <c r="J58" s="14"/>
      <c r="K58" s="14"/>
      <c r="L58" s="14"/>
      <c r="M58" s="14"/>
      <c r="N58" s="14"/>
      <c r="O58" s="14"/>
      <c r="P58" s="14"/>
      <c r="Q58" s="14"/>
      <c r="R58" s="14"/>
      <c r="S58" s="14"/>
      <c r="T58" s="14"/>
      <c r="AF58" s="15" t="s">
        <v>157</v>
      </c>
      <c r="AG58" s="16"/>
      <c r="AH58" s="16"/>
      <c r="AI58" s="273"/>
      <c r="AJ58" s="273"/>
      <c r="AK58" s="273"/>
      <c r="AL58" s="273"/>
      <c r="AM58" s="273"/>
      <c r="AN58" s="273"/>
      <c r="AO58" s="273"/>
      <c r="AP58" s="273"/>
      <c r="AQ58" s="9"/>
      <c r="AR58" s="14"/>
    </row>
    <row r="59" spans="1:44" ht="11.45" customHeight="1" x14ac:dyDescent="0.2">
      <c r="A59" s="14"/>
      <c r="B59" s="14"/>
      <c r="C59" s="14"/>
      <c r="D59" s="14"/>
      <c r="E59" s="14"/>
      <c r="F59" s="14"/>
      <c r="G59" s="14"/>
      <c r="H59" s="14"/>
      <c r="I59" s="14"/>
      <c r="J59" s="14"/>
      <c r="K59" s="14"/>
      <c r="L59" s="14"/>
      <c r="M59" s="14"/>
      <c r="N59" s="14"/>
      <c r="O59" s="14"/>
      <c r="P59" s="14"/>
      <c r="Q59" s="14"/>
      <c r="R59" s="14"/>
      <c r="S59" s="14"/>
      <c r="T59" s="14"/>
      <c r="AF59" s="11" t="s">
        <v>153</v>
      </c>
      <c r="AG59" s="16"/>
      <c r="AH59" s="16"/>
      <c r="AI59" s="252"/>
      <c r="AJ59" s="252"/>
      <c r="AK59" s="252"/>
      <c r="AL59" s="252"/>
      <c r="AM59" s="252"/>
      <c r="AN59" s="252"/>
      <c r="AO59" s="252"/>
      <c r="AP59" s="253">
        <f>SUM(AI59:AO59)</f>
        <v>0</v>
      </c>
      <c r="AQ59" s="9"/>
      <c r="AR59" s="14"/>
    </row>
    <row r="60" spans="1:44" ht="11.45" customHeight="1" x14ac:dyDescent="0.2">
      <c r="A60" s="14"/>
      <c r="B60" s="14"/>
      <c r="C60" s="14"/>
      <c r="D60" s="14"/>
      <c r="E60" s="14"/>
      <c r="F60" s="14"/>
      <c r="G60" s="14"/>
      <c r="H60" s="14"/>
      <c r="I60" s="14"/>
      <c r="J60" s="14"/>
      <c r="K60" s="14"/>
      <c r="L60" s="14"/>
      <c r="M60" s="14"/>
      <c r="N60" s="14"/>
      <c r="O60" s="14"/>
      <c r="P60" s="14"/>
      <c r="Q60" s="14"/>
      <c r="R60" s="14"/>
      <c r="S60" s="14"/>
      <c r="T60" s="14"/>
      <c r="AG60" s="16"/>
      <c r="AH60" s="16"/>
      <c r="AI60" s="273"/>
      <c r="AJ60" s="273"/>
      <c r="AK60" s="273"/>
      <c r="AL60" s="273"/>
      <c r="AM60" s="273"/>
      <c r="AN60" s="273"/>
      <c r="AO60" s="273"/>
      <c r="AP60" s="586"/>
      <c r="AQ60" s="143"/>
      <c r="AR60" s="14"/>
    </row>
    <row r="61" spans="1:44" ht="11.45" customHeight="1" thickBot="1" x14ac:dyDescent="0.25">
      <c r="A61" s="14"/>
      <c r="B61" s="14"/>
      <c r="C61" s="14"/>
      <c r="D61" s="14"/>
      <c r="E61" s="14"/>
      <c r="F61" s="14"/>
      <c r="G61" s="14"/>
      <c r="H61" s="14"/>
      <c r="I61" s="14"/>
      <c r="J61" s="14"/>
      <c r="K61" s="14"/>
      <c r="L61" s="14"/>
      <c r="M61" s="14"/>
      <c r="N61" s="14"/>
      <c r="O61" s="14"/>
      <c r="P61" s="14"/>
      <c r="Q61" s="14"/>
      <c r="R61" s="14"/>
      <c r="S61" s="14"/>
      <c r="T61" s="14"/>
      <c r="AF61" s="16"/>
      <c r="AG61" s="16"/>
      <c r="AH61" s="16"/>
      <c r="AI61" s="266"/>
      <c r="AJ61" s="266"/>
      <c r="AK61" s="266"/>
      <c r="AL61" s="266"/>
      <c r="AM61" s="266"/>
      <c r="AN61" s="266"/>
      <c r="AO61" s="266"/>
      <c r="AP61" s="267" t="s">
        <v>245</v>
      </c>
      <c r="AQ61" s="14"/>
      <c r="AR61" s="14"/>
    </row>
    <row r="62" spans="1:44" ht="11.45" customHeight="1" thickTop="1" x14ac:dyDescent="0.2">
      <c r="A62" s="14"/>
      <c r="B62" s="14"/>
      <c r="C62" s="14"/>
      <c r="D62" s="14"/>
      <c r="E62" s="14"/>
      <c r="F62" s="14"/>
      <c r="G62" s="14"/>
      <c r="H62" s="14"/>
      <c r="I62" s="14"/>
      <c r="J62" s="14"/>
      <c r="K62" s="14"/>
      <c r="L62" s="14"/>
      <c r="M62" s="14"/>
      <c r="N62" s="14"/>
      <c r="O62" s="14"/>
      <c r="P62" s="14"/>
      <c r="Q62" s="14"/>
      <c r="R62" s="14"/>
      <c r="S62" s="14"/>
      <c r="T62" s="14"/>
      <c r="AF62" s="16"/>
      <c r="AG62" s="16"/>
      <c r="AH62" s="21" t="s">
        <v>57</v>
      </c>
      <c r="AI62" s="469">
        <f t="shared" ref="AI62:AO62" si="5">SUM(AI10:AI60)</f>
        <v>0</v>
      </c>
      <c r="AJ62" s="469">
        <f t="shared" si="5"/>
        <v>0</v>
      </c>
      <c r="AK62" s="469">
        <f t="shared" si="5"/>
        <v>0</v>
      </c>
      <c r="AL62" s="469">
        <f t="shared" si="5"/>
        <v>0</v>
      </c>
      <c r="AM62" s="469">
        <f t="shared" si="5"/>
        <v>0</v>
      </c>
      <c r="AN62" s="469">
        <f t="shared" si="5"/>
        <v>0</v>
      </c>
      <c r="AO62" s="469">
        <f t="shared" si="5"/>
        <v>0</v>
      </c>
      <c r="AP62" s="469">
        <f>SUM(AI62:AO62)</f>
        <v>0</v>
      </c>
      <c r="AQ62" s="14"/>
      <c r="AR62" s="14"/>
    </row>
    <row r="63" spans="1:44" ht="11.45" customHeight="1" x14ac:dyDescent="0.2">
      <c r="A63" s="14"/>
      <c r="B63" s="14"/>
      <c r="C63" s="14"/>
      <c r="D63" s="14"/>
      <c r="E63" s="14"/>
      <c r="F63" s="14"/>
      <c r="G63" s="14"/>
      <c r="H63" s="14"/>
      <c r="I63" s="14"/>
      <c r="J63" s="14"/>
      <c r="AF63" s="16"/>
      <c r="AH63" s="14"/>
      <c r="AI63" s="286"/>
      <c r="AJ63" s="286"/>
      <c r="AK63" s="286"/>
      <c r="AL63" s="286"/>
      <c r="AM63" s="286"/>
      <c r="AN63" s="286"/>
      <c r="AO63" s="286"/>
      <c r="AP63" s="528"/>
      <c r="AQ63" s="14"/>
      <c r="AR63" s="14"/>
    </row>
    <row r="64" spans="1:44" ht="11.45" customHeight="1" x14ac:dyDescent="0.2">
      <c r="A64" s="14"/>
      <c r="B64" s="14"/>
      <c r="C64" s="14"/>
      <c r="D64" s="14"/>
      <c r="E64" s="14"/>
      <c r="F64" s="14"/>
      <c r="G64" s="14"/>
      <c r="H64" s="14"/>
      <c r="I64" s="14"/>
      <c r="AF64" s="14"/>
      <c r="AH64" s="54" t="s">
        <v>46</v>
      </c>
      <c r="AI64" s="591">
        <f t="shared" ref="AI64:AO64" si="6">+M42+X51+AI62</f>
        <v>0</v>
      </c>
      <c r="AJ64" s="591">
        <f t="shared" si="6"/>
        <v>0</v>
      </c>
      <c r="AK64" s="591">
        <f t="shared" si="6"/>
        <v>0</v>
      </c>
      <c r="AL64" s="591">
        <f t="shared" si="6"/>
        <v>0</v>
      </c>
      <c r="AM64" s="591">
        <f t="shared" si="6"/>
        <v>0</v>
      </c>
      <c r="AN64" s="591">
        <f t="shared" si="6"/>
        <v>0</v>
      </c>
      <c r="AO64" s="591">
        <f t="shared" si="6"/>
        <v>0</v>
      </c>
      <c r="AP64" s="281">
        <f>SUM(AI64:AO64)</f>
        <v>0</v>
      </c>
      <c r="AQ64" s="14"/>
      <c r="AR64" s="14"/>
    </row>
    <row r="65" spans="1:44" ht="11.45" customHeight="1" x14ac:dyDescent="0.2">
      <c r="A65" s="14"/>
      <c r="B65" s="14"/>
      <c r="C65" s="14"/>
      <c r="D65" s="14"/>
      <c r="E65" s="14"/>
      <c r="F65" s="14"/>
      <c r="G65" s="14"/>
      <c r="H65" s="14"/>
      <c r="I65" s="14"/>
      <c r="AF65" s="14"/>
      <c r="AI65" s="702">
        <f>IF($AP$64=0,0,AI64/$AP$64)</f>
        <v>0</v>
      </c>
      <c r="AJ65" s="702">
        <f t="shared" ref="AJ65:AO65" si="7">IF($AP$64=0,0,AJ64/$AP$64)</f>
        <v>0</v>
      </c>
      <c r="AK65" s="702">
        <f t="shared" si="7"/>
        <v>0</v>
      </c>
      <c r="AL65" s="702">
        <f t="shared" si="7"/>
        <v>0</v>
      </c>
      <c r="AM65" s="702">
        <f t="shared" si="7"/>
        <v>0</v>
      </c>
      <c r="AN65" s="702">
        <f t="shared" si="7"/>
        <v>0</v>
      </c>
      <c r="AO65" s="702">
        <f t="shared" si="7"/>
        <v>0</v>
      </c>
      <c r="AP65" s="719">
        <f>SUM(AI65:AO65)</f>
        <v>0</v>
      </c>
      <c r="AQ65" s="14"/>
      <c r="AR65" s="14"/>
    </row>
    <row r="66" spans="1:44" ht="11.45" customHeight="1" x14ac:dyDescent="0.2">
      <c r="A66" s="14"/>
      <c r="B66" s="14"/>
      <c r="C66" s="14"/>
      <c r="D66" s="14"/>
      <c r="E66" s="14"/>
      <c r="F66" s="14"/>
      <c r="G66" s="14"/>
      <c r="H66" s="14"/>
      <c r="I66" s="14"/>
      <c r="AF66" s="14"/>
      <c r="AG66" s="14"/>
      <c r="AH66" s="14"/>
      <c r="AI66" s="14"/>
      <c r="AJ66" s="14"/>
      <c r="AK66" s="14"/>
      <c r="AL66" s="14"/>
      <c r="AM66" s="14"/>
      <c r="AN66" s="14"/>
      <c r="AO66" s="14"/>
      <c r="AP66" s="14"/>
      <c r="AQ66" s="14"/>
      <c r="AR66" s="14"/>
    </row>
    <row r="67" spans="1:44" ht="11.45" customHeight="1" x14ac:dyDescent="0.2">
      <c r="A67" s="14"/>
      <c r="B67" s="14"/>
      <c r="H67" s="14"/>
      <c r="I67" s="14"/>
      <c r="U67" s="14"/>
      <c r="V67" s="21"/>
      <c r="W67" s="21"/>
      <c r="X67" s="21"/>
      <c r="Y67" s="21"/>
      <c r="Z67" s="21"/>
      <c r="AA67" s="21"/>
      <c r="AB67" s="21"/>
      <c r="AC67" s="21"/>
      <c r="AD67" s="21"/>
      <c r="AE67" s="21"/>
      <c r="AF67" s="14"/>
      <c r="AG67" s="14"/>
      <c r="AH67" s="14"/>
      <c r="AI67" s="14"/>
      <c r="AJ67" s="14"/>
      <c r="AK67" s="14"/>
      <c r="AL67" s="14"/>
      <c r="AM67" s="14"/>
      <c r="AN67" s="14"/>
      <c r="AO67" s="14"/>
      <c r="AP67" s="14"/>
      <c r="AQ67" s="14"/>
      <c r="AR67" s="14"/>
    </row>
    <row r="68" spans="1:44" ht="11.45" customHeight="1" x14ac:dyDescent="0.2">
      <c r="AF68" s="14"/>
      <c r="AG68" s="14"/>
      <c r="AH68" s="14"/>
      <c r="AI68" s="14"/>
      <c r="AJ68" s="14"/>
      <c r="AK68" s="14"/>
      <c r="AL68" s="14"/>
      <c r="AM68" s="14"/>
      <c r="AN68" s="14"/>
      <c r="AO68" s="14"/>
      <c r="AP68" s="14"/>
    </row>
    <row r="69" spans="1:44" ht="11.45" customHeight="1" x14ac:dyDescent="0.2">
      <c r="AF69" s="14"/>
      <c r="AG69" s="14"/>
      <c r="AH69" s="14"/>
      <c r="AI69" s="14"/>
      <c r="AJ69" s="14"/>
      <c r="AK69" s="14"/>
      <c r="AL69" s="14"/>
      <c r="AM69" s="14"/>
      <c r="AN69" s="14"/>
      <c r="AO69" s="14"/>
      <c r="AP69" s="14"/>
    </row>
    <row r="70" spans="1:44" ht="11.45" customHeight="1" x14ac:dyDescent="0.2">
      <c r="V70" s="47"/>
      <c r="W70" s="47"/>
      <c r="X70" s="47"/>
      <c r="Y70" s="47"/>
      <c r="Z70" s="47"/>
      <c r="AA70" s="47"/>
      <c r="AB70" s="47"/>
      <c r="AC70" s="47"/>
      <c r="AD70" s="47"/>
      <c r="AE70" s="47"/>
      <c r="AF70" s="14"/>
      <c r="AG70" s="14"/>
    </row>
    <row r="71" spans="1:44" ht="11.45" customHeight="1" x14ac:dyDescent="0.2">
      <c r="V71" s="47"/>
      <c r="W71" s="47"/>
      <c r="X71" s="47"/>
      <c r="Y71" s="47"/>
      <c r="Z71" s="47"/>
      <c r="AA71" s="47"/>
      <c r="AB71" s="47"/>
      <c r="AC71" s="47"/>
      <c r="AD71" s="47"/>
      <c r="AE71" s="47"/>
    </row>
    <row r="72" spans="1:44" ht="11.45" customHeight="1" x14ac:dyDescent="0.2">
      <c r="V72" s="47"/>
      <c r="W72" s="47"/>
      <c r="X72" s="47"/>
      <c r="Y72" s="47"/>
      <c r="Z72" s="47"/>
      <c r="AA72" s="47"/>
      <c r="AB72" s="47"/>
      <c r="AC72" s="47"/>
      <c r="AD72" s="47"/>
      <c r="AE72" s="47"/>
    </row>
    <row r="73" spans="1:44" x14ac:dyDescent="0.2">
      <c r="V73" s="47"/>
      <c r="W73" s="47"/>
      <c r="X73" s="47"/>
      <c r="Y73" s="47"/>
      <c r="Z73" s="47"/>
      <c r="AA73" s="47"/>
      <c r="AB73" s="47"/>
      <c r="AC73" s="47"/>
      <c r="AD73" s="47"/>
      <c r="AE73" s="47"/>
    </row>
    <row r="74" spans="1:44" x14ac:dyDescent="0.2">
      <c r="V74" s="47"/>
      <c r="W74" s="47"/>
      <c r="X74" s="47"/>
      <c r="Y74" s="47"/>
      <c r="Z74" s="47"/>
      <c r="AA74" s="47"/>
      <c r="AB74" s="47"/>
      <c r="AC74" s="47"/>
      <c r="AD74" s="47"/>
      <c r="AE74" s="47"/>
    </row>
    <row r="75" spans="1:44" x14ac:dyDescent="0.2">
      <c r="V75" s="47"/>
      <c r="W75" s="47"/>
      <c r="X75" s="47"/>
      <c r="Y75" s="47"/>
      <c r="Z75" s="47"/>
      <c r="AA75" s="47"/>
      <c r="AB75" s="47"/>
      <c r="AC75" s="47"/>
      <c r="AD75" s="47"/>
      <c r="AE75" s="47"/>
    </row>
    <row r="76" spans="1:44" x14ac:dyDescent="0.2">
      <c r="V76" s="47"/>
      <c r="W76" s="47"/>
      <c r="X76" s="47"/>
      <c r="Y76" s="47"/>
      <c r="Z76" s="47"/>
      <c r="AA76" s="47"/>
      <c r="AB76" s="47"/>
      <c r="AC76" s="47"/>
      <c r="AD76" s="47"/>
      <c r="AE76" s="47"/>
    </row>
    <row r="77" spans="1:44" x14ac:dyDescent="0.2">
      <c r="V77" s="47"/>
      <c r="W77" s="47"/>
      <c r="X77" s="47"/>
      <c r="Y77" s="47"/>
      <c r="Z77" s="47"/>
      <c r="AA77" s="47"/>
      <c r="AB77" s="47"/>
      <c r="AC77" s="47"/>
      <c r="AD77" s="47"/>
      <c r="AE77" s="47"/>
    </row>
    <row r="78" spans="1:44" x14ac:dyDescent="0.2">
      <c r="V78" s="47"/>
      <c r="W78" s="47"/>
      <c r="X78" s="47"/>
      <c r="Y78" s="47"/>
      <c r="Z78" s="47"/>
      <c r="AA78" s="47"/>
      <c r="AB78" s="47"/>
      <c r="AC78" s="47"/>
      <c r="AD78" s="47"/>
      <c r="AE78" s="47"/>
    </row>
    <row r="79" spans="1:44" x14ac:dyDescent="0.2">
      <c r="V79" s="47"/>
      <c r="W79" s="47"/>
      <c r="X79" s="47"/>
      <c r="Y79" s="47"/>
      <c r="Z79" s="47"/>
      <c r="AA79" s="47"/>
      <c r="AB79" s="47"/>
      <c r="AC79" s="47"/>
      <c r="AD79" s="47"/>
      <c r="AE79" s="47"/>
    </row>
    <row r="80" spans="1:44" x14ac:dyDescent="0.2">
      <c r="V80" s="47"/>
      <c r="W80" s="47"/>
      <c r="X80" s="47"/>
      <c r="Y80" s="47"/>
      <c r="Z80" s="47"/>
      <c r="AA80" s="47"/>
      <c r="AB80" s="47"/>
      <c r="AC80" s="47"/>
      <c r="AD80" s="47"/>
      <c r="AE80" s="47"/>
    </row>
    <row r="81" spans="22:31" x14ac:dyDescent="0.2">
      <c r="V81" s="47"/>
      <c r="W81" s="47"/>
      <c r="X81" s="47"/>
      <c r="Y81" s="47"/>
      <c r="Z81" s="47"/>
      <c r="AA81" s="47"/>
      <c r="AB81" s="47"/>
      <c r="AC81" s="47"/>
      <c r="AD81" s="47"/>
      <c r="AE81" s="47"/>
    </row>
    <row r="82" spans="22:31" x14ac:dyDescent="0.2">
      <c r="V82" s="47"/>
      <c r="W82" s="47"/>
      <c r="X82" s="47"/>
      <c r="Y82" s="47"/>
      <c r="Z82" s="47"/>
      <c r="AA82" s="47"/>
      <c r="AB82" s="47"/>
      <c r="AC82" s="47"/>
      <c r="AD82" s="47"/>
      <c r="AE82" s="47"/>
    </row>
    <row r="83" spans="22:31" x14ac:dyDescent="0.2">
      <c r="V83" s="47"/>
      <c r="W83" s="47"/>
      <c r="X83" s="47"/>
      <c r="Y83" s="47"/>
      <c r="Z83" s="47"/>
      <c r="AA83" s="47"/>
      <c r="AB83" s="47"/>
      <c r="AC83" s="47"/>
      <c r="AD83" s="47"/>
      <c r="AE83" s="47"/>
    </row>
    <row r="84" spans="22:31" x14ac:dyDescent="0.2">
      <c r="V84" s="47"/>
      <c r="W84" s="47"/>
      <c r="X84" s="47"/>
      <c r="Y84" s="47"/>
      <c r="Z84" s="47"/>
      <c r="AA84" s="47"/>
      <c r="AB84" s="47"/>
      <c r="AC84" s="47"/>
      <c r="AD84" s="47"/>
      <c r="AE84" s="47"/>
    </row>
    <row r="85" spans="22:31" x14ac:dyDescent="0.2">
      <c r="V85" s="47"/>
      <c r="W85" s="47"/>
      <c r="X85" s="47"/>
      <c r="Y85" s="47"/>
      <c r="Z85" s="47"/>
      <c r="AA85" s="47"/>
      <c r="AB85" s="47"/>
      <c r="AC85" s="47"/>
      <c r="AD85" s="47"/>
      <c r="AE85" s="47"/>
    </row>
    <row r="86" spans="22:31" x14ac:dyDescent="0.2">
      <c r="V86" s="47"/>
      <c r="W86" s="47"/>
      <c r="X86" s="47"/>
      <c r="Y86" s="47"/>
      <c r="Z86" s="47"/>
      <c r="AA86" s="47"/>
      <c r="AB86" s="47"/>
      <c r="AC86" s="47"/>
      <c r="AD86" s="47"/>
      <c r="AE86" s="47"/>
    </row>
    <row r="87" spans="22:31" x14ac:dyDescent="0.2">
      <c r="V87" s="47"/>
      <c r="W87" s="47"/>
      <c r="X87" s="47"/>
      <c r="Y87" s="47"/>
      <c r="Z87" s="47"/>
      <c r="AA87" s="47"/>
      <c r="AB87" s="47"/>
      <c r="AC87" s="47"/>
      <c r="AD87" s="47"/>
      <c r="AE87" s="47"/>
    </row>
    <row r="88" spans="22:31" x14ac:dyDescent="0.2">
      <c r="V88" s="47"/>
      <c r="W88" s="47"/>
      <c r="X88" s="47"/>
      <c r="Y88" s="47"/>
      <c r="Z88" s="47"/>
      <c r="AA88" s="47"/>
      <c r="AB88" s="47"/>
      <c r="AC88" s="47"/>
      <c r="AD88" s="47"/>
      <c r="AE88" s="47"/>
    </row>
    <row r="89" spans="22:31" x14ac:dyDescent="0.2">
      <c r="V89" s="47"/>
      <c r="W89" s="47"/>
      <c r="X89" s="47"/>
      <c r="Y89" s="47"/>
      <c r="Z89" s="47"/>
      <c r="AA89" s="47"/>
      <c r="AB89" s="47"/>
      <c r="AC89" s="47"/>
      <c r="AD89" s="47"/>
      <c r="AE89" s="47"/>
    </row>
    <row r="90" spans="22:31" x14ac:dyDescent="0.2">
      <c r="V90" s="47"/>
      <c r="W90" s="47"/>
      <c r="X90" s="47"/>
      <c r="Y90" s="47"/>
      <c r="Z90" s="47"/>
      <c r="AA90" s="47"/>
      <c r="AB90" s="47"/>
      <c r="AC90" s="47"/>
      <c r="AD90" s="47"/>
      <c r="AE90" s="47"/>
    </row>
    <row r="91" spans="22:31" x14ac:dyDescent="0.2">
      <c r="V91" s="47"/>
      <c r="W91" s="47"/>
      <c r="X91" s="47"/>
      <c r="Y91" s="47"/>
      <c r="Z91" s="47"/>
      <c r="AA91" s="47"/>
      <c r="AB91" s="47"/>
      <c r="AC91" s="47"/>
      <c r="AD91" s="47"/>
      <c r="AE91" s="47"/>
    </row>
    <row r="92" spans="22:31" x14ac:dyDescent="0.2">
      <c r="V92" s="47"/>
      <c r="W92" s="47"/>
      <c r="X92" s="47"/>
      <c r="Y92" s="47"/>
      <c r="Z92" s="47"/>
      <c r="AA92" s="47"/>
      <c r="AB92" s="47"/>
      <c r="AC92" s="47"/>
      <c r="AD92" s="47"/>
      <c r="AE92" s="47"/>
    </row>
    <row r="93" spans="22:31" x14ac:dyDescent="0.2">
      <c r="V93" s="47"/>
      <c r="W93" s="47"/>
      <c r="X93" s="47"/>
      <c r="Y93" s="47"/>
      <c r="Z93" s="47"/>
      <c r="AA93" s="47"/>
      <c r="AB93" s="47"/>
      <c r="AC93" s="47"/>
      <c r="AD93" s="47"/>
      <c r="AE93" s="47"/>
    </row>
    <row r="94" spans="22:31" x14ac:dyDescent="0.2">
      <c r="V94" s="47"/>
      <c r="W94" s="47"/>
      <c r="X94" s="47"/>
      <c r="Y94" s="47"/>
      <c r="Z94" s="47"/>
      <c r="AA94" s="47"/>
      <c r="AB94" s="47"/>
      <c r="AC94" s="47"/>
      <c r="AD94" s="47"/>
      <c r="AE94" s="47"/>
    </row>
    <row r="95" spans="22:31" x14ac:dyDescent="0.2">
      <c r="V95" s="47"/>
      <c r="W95" s="47"/>
      <c r="X95" s="47"/>
      <c r="Y95" s="47"/>
      <c r="Z95" s="47"/>
      <c r="AA95" s="47"/>
      <c r="AB95" s="47"/>
      <c r="AC95" s="47"/>
      <c r="AD95" s="47"/>
      <c r="AE95" s="47"/>
    </row>
    <row r="96" spans="22:31" x14ac:dyDescent="0.2">
      <c r="V96" s="47"/>
      <c r="W96" s="47"/>
      <c r="X96" s="47"/>
      <c r="Y96" s="47"/>
      <c r="Z96" s="47"/>
      <c r="AA96" s="47"/>
      <c r="AB96" s="47"/>
      <c r="AC96" s="47"/>
      <c r="AD96" s="47"/>
      <c r="AE96" s="47"/>
    </row>
    <row r="97" spans="22:31" x14ac:dyDescent="0.2">
      <c r="V97" s="47"/>
      <c r="W97" s="47"/>
      <c r="X97" s="47"/>
      <c r="Y97" s="47"/>
      <c r="Z97" s="47"/>
      <c r="AA97" s="47"/>
      <c r="AB97" s="47"/>
      <c r="AC97" s="47"/>
      <c r="AD97" s="47"/>
      <c r="AE97" s="47"/>
    </row>
    <row r="98" spans="22:31" x14ac:dyDescent="0.2">
      <c r="V98" s="47"/>
      <c r="W98" s="47"/>
      <c r="X98" s="47"/>
      <c r="Y98" s="47"/>
      <c r="Z98" s="47"/>
      <c r="AA98" s="47"/>
      <c r="AB98" s="47"/>
      <c r="AC98" s="47"/>
      <c r="AD98" s="47"/>
      <c r="AE98" s="47"/>
    </row>
  </sheetData>
  <sheetProtection algorithmName="SHA-512" hashValue="FacoArV8M+zJWeDkNZzpWJIh5lkl0Fouzh6HLNovVACV0qqHJ7ik2fBcmnI8rq3TbR2r63wJgv0MyI1GZvLkzg==" saltValue="HDupL59n12uMf+mixq51pQ==" spinCount="100000" sheet="1" objects="1" scenarios="1"/>
  <customSheetViews>
    <customSheetView guid="{E85A38F2-46A0-11D3-99A6-006008C1857C}" showRuler="0" topLeftCell="U37">
      <selection activeCell="AB34" sqref="AB34"/>
      <pageMargins left="0.35" right="0.35" top="0.5" bottom="0.5" header="0" footer="0.25"/>
      <printOptions horizontalCentered="1"/>
      <pageSetup pageOrder="overThenDown" orientation="portrait" horizontalDpi="300" verticalDpi="300" r:id="rId1"/>
      <headerFooter alignWithMargins="0">
        <oddFooter>&amp;L&amp;8Date of Estimate: &amp;D&amp;C&amp;8File Name: &amp;F&amp;R&amp;8Sheet &amp;P of  &amp;N</oddFooter>
      </headerFooter>
    </customSheetView>
    <customSheetView guid="{606B6F42-3543-11D3-AF48-00A02490DF4B}" showRuler="0" topLeftCell="U1">
      <selection activeCell="AB33" sqref="AB33"/>
      <pageMargins left="0.35" right="0.35" top="0.5" bottom="0.5" header="0" footer="0.25"/>
      <printOptions horizontalCentered="1"/>
      <pageSetup pageOrder="overThenDown" orientation="portrait" horizontalDpi="300" verticalDpi="300" r:id="rId2"/>
      <headerFooter alignWithMargins="0">
        <oddFooter>&amp;L&amp;8Date of Estimate: &amp;D&amp;C&amp;8File Name: &amp;F&amp;R&amp;8Sheet &amp;P of  &amp;N</oddFooter>
      </headerFooter>
    </customSheetView>
    <customSheetView guid="{F2D9B7A0-CD8B-11D2-B74E-0020AFD92DC7}" showPageBreaks="1" showRuler="0" topLeftCell="Y13">
      <selection activeCell="C26" sqref="C26"/>
      <pageMargins left="0.35" right="0.35" top="0.5" bottom="0.5" header="0" footer="0.25"/>
      <printOptions horizontalCentered="1"/>
      <pageSetup pageOrder="overThenDown" orientation="portrait" horizontalDpi="300" verticalDpi="300" r:id="rId3"/>
      <headerFooter alignWithMargins="0">
        <oddFooter>&amp;L&amp;8Date of Estimate: &amp;D&amp;C&amp;8File Name: &amp;F&amp;R&amp;8Sheet &amp;P of  &amp;N</oddFooter>
      </headerFooter>
    </customSheetView>
  </customSheetViews>
  <mergeCells count="2">
    <mergeCell ref="D29:F29"/>
    <mergeCell ref="D24:F24"/>
  </mergeCells>
  <phoneticPr fontId="40" type="noConversion"/>
  <printOptions horizontalCentered="1"/>
  <pageMargins left="0.35" right="0.15" top="0.5" bottom="0.5" header="0" footer="0.25"/>
  <pageSetup scale="97" pageOrder="overThenDown" orientation="portrait" r:id="rId4"/>
  <headerFooter alignWithMargins="0">
    <oddFooter>&amp;L&amp;8Date of Estimate: &amp;D&amp;C&amp;8File Name: &amp;F</oddFooter>
  </headerFooter>
  <colBreaks count="2" manualBreakCount="2">
    <brk id="9" max="66" man="1"/>
    <brk id="2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1">
    <tabColor rgb="FFFFFF00"/>
  </sheetPr>
  <dimension ref="A1:AR88"/>
  <sheetViews>
    <sheetView topLeftCell="P28" zoomScaleNormal="100" workbookViewId="0">
      <selection activeCell="B101" sqref="B101"/>
    </sheetView>
  </sheetViews>
  <sheetFormatPr defaultColWidth="9.140625" defaultRowHeight="12.75" x14ac:dyDescent="0.2"/>
  <cols>
    <col min="1" max="1" width="12.28515625" style="48" customWidth="1"/>
    <col min="2" max="2" width="11.28515625" style="48" customWidth="1"/>
    <col min="3" max="3" width="12.140625" style="48" customWidth="1"/>
    <col min="4" max="4" width="12.5703125" style="48" bestFit="1" customWidth="1"/>
    <col min="5" max="6" width="9.140625" style="48"/>
    <col min="7" max="7" width="15.85546875" style="48" customWidth="1"/>
    <col min="8" max="9" width="9.140625" style="48"/>
    <col min="10" max="12" width="11.7109375" style="48" customWidth="1"/>
    <col min="13" max="20" width="8.7109375" style="48" customWidth="1"/>
    <col min="21" max="23" width="11.7109375" style="48" customWidth="1"/>
    <col min="24" max="31" width="8.7109375" style="48" customWidth="1"/>
    <col min="32" max="34" width="11.7109375" style="48" customWidth="1"/>
    <col min="35" max="42" width="8.7109375" style="48" customWidth="1"/>
    <col min="43" max="43" width="9.7109375" style="48" customWidth="1"/>
    <col min="44" max="44" width="7.28515625" style="48" customWidth="1"/>
    <col min="45" max="16384" width="9.140625" style="48"/>
  </cols>
  <sheetData>
    <row r="1" spans="1:44" ht="11.45" customHeight="1" x14ac:dyDescent="0.2">
      <c r="A1" s="14"/>
      <c r="B1" s="14"/>
      <c r="C1" s="14"/>
      <c r="D1" s="14"/>
      <c r="E1" s="33" t="s">
        <v>787</v>
      </c>
      <c r="F1" s="14"/>
      <c r="G1" s="14"/>
      <c r="H1" s="14"/>
      <c r="I1" s="14"/>
      <c r="J1" s="16"/>
      <c r="K1" s="16"/>
      <c r="L1" s="16"/>
      <c r="M1" s="16"/>
      <c r="N1" s="16"/>
      <c r="O1" s="33" t="s">
        <v>787</v>
      </c>
      <c r="P1" s="16"/>
      <c r="Q1" s="16"/>
      <c r="S1" s="16"/>
      <c r="T1" s="16"/>
      <c r="U1" s="16"/>
      <c r="V1" s="16"/>
      <c r="W1" s="16"/>
      <c r="X1" s="16"/>
      <c r="Y1" s="16"/>
      <c r="Z1" s="33" t="s">
        <v>787</v>
      </c>
      <c r="AA1" s="16"/>
      <c r="AB1" s="16"/>
      <c r="AD1" s="16"/>
      <c r="AE1" s="16"/>
      <c r="AF1" s="16"/>
      <c r="AG1" s="16"/>
      <c r="AH1" s="16"/>
      <c r="AI1" s="16"/>
      <c r="AJ1" s="16"/>
      <c r="AK1" s="33" t="s">
        <v>787</v>
      </c>
      <c r="AL1" s="16"/>
      <c r="AM1" s="16"/>
      <c r="AO1" s="16"/>
      <c r="AP1" s="16"/>
      <c r="AQ1" s="14"/>
      <c r="AR1" s="14"/>
    </row>
    <row r="2" spans="1:44" ht="11.45" customHeight="1" x14ac:dyDescent="0.2">
      <c r="A2" s="14"/>
      <c r="B2" s="14"/>
      <c r="C2" s="14"/>
      <c r="D2" s="14"/>
      <c r="E2" s="33" t="s">
        <v>200</v>
      </c>
      <c r="F2" s="14"/>
      <c r="G2" s="14"/>
      <c r="H2" s="14"/>
      <c r="I2" s="14"/>
      <c r="J2" s="16"/>
      <c r="K2" s="16"/>
      <c r="L2" s="16"/>
      <c r="M2" s="16"/>
      <c r="N2" s="15"/>
      <c r="O2" s="33" t="s">
        <v>196</v>
      </c>
      <c r="P2" s="16"/>
      <c r="Q2" s="16"/>
      <c r="S2" s="16"/>
      <c r="T2" s="16"/>
      <c r="U2" s="16"/>
      <c r="V2" s="16"/>
      <c r="W2" s="16"/>
      <c r="X2" s="16"/>
      <c r="Y2" s="15"/>
      <c r="Z2" s="33" t="s">
        <v>196</v>
      </c>
      <c r="AA2" s="16"/>
      <c r="AB2" s="16"/>
      <c r="AD2" s="16"/>
      <c r="AE2" s="16"/>
      <c r="AF2" s="16"/>
      <c r="AG2" s="16"/>
      <c r="AH2" s="16"/>
      <c r="AI2" s="16"/>
      <c r="AJ2" s="15"/>
      <c r="AK2" s="33" t="s">
        <v>196</v>
      </c>
      <c r="AL2" s="16"/>
      <c r="AM2" s="16"/>
      <c r="AO2" s="16"/>
      <c r="AP2" s="16"/>
      <c r="AQ2" s="14"/>
      <c r="AR2" s="16"/>
    </row>
    <row r="3" spans="1:44" ht="11.45" customHeight="1" x14ac:dyDescent="0.2">
      <c r="A3" s="14"/>
      <c r="B3" s="14"/>
      <c r="C3" s="14"/>
      <c r="D3" s="14"/>
      <c r="E3" s="132">
        <f>'Cover Sht'!$A$15</f>
        <v>0</v>
      </c>
      <c r="F3" s="14"/>
      <c r="G3" s="14"/>
      <c r="H3" s="14"/>
      <c r="I3" s="14"/>
      <c r="J3" s="16"/>
      <c r="K3" s="16"/>
      <c r="L3" s="16"/>
      <c r="M3" s="16"/>
      <c r="N3" s="16"/>
      <c r="O3" s="132">
        <f>'Cover Sht'!$A$15</f>
        <v>0</v>
      </c>
      <c r="P3" s="14"/>
      <c r="Q3" s="16"/>
      <c r="S3" s="16"/>
      <c r="T3" s="16"/>
      <c r="U3" s="16"/>
      <c r="V3" s="16"/>
      <c r="W3" s="16"/>
      <c r="X3" s="16"/>
      <c r="Y3" s="16"/>
      <c r="Z3" s="132">
        <f>'Cover Sht'!$A$15</f>
        <v>0</v>
      </c>
      <c r="AA3" s="14"/>
      <c r="AB3" s="16"/>
      <c r="AD3" s="16"/>
      <c r="AE3" s="16"/>
      <c r="AF3" s="16"/>
      <c r="AG3" s="16"/>
      <c r="AH3" s="16"/>
      <c r="AI3" s="16"/>
      <c r="AJ3" s="16"/>
      <c r="AK3" s="132">
        <f>'Cover Sht'!$A$15</f>
        <v>0</v>
      </c>
      <c r="AL3" s="14"/>
      <c r="AM3" s="16"/>
      <c r="AO3" s="16"/>
      <c r="AP3" s="16"/>
      <c r="AQ3" s="14"/>
      <c r="AR3" s="16"/>
    </row>
    <row r="4" spans="1:44" ht="11.45" customHeight="1" x14ac:dyDescent="0.2">
      <c r="A4" s="14"/>
      <c r="I4" s="20"/>
      <c r="K4" s="81" t="s">
        <v>246</v>
      </c>
      <c r="L4" s="91">
        <f>'Cover Sht'!$E$18</f>
        <v>0</v>
      </c>
      <c r="M4" s="15"/>
      <c r="N4" s="16"/>
      <c r="P4" s="81" t="s">
        <v>247</v>
      </c>
      <c r="Q4" s="91">
        <f>'Cover Sht'!$D$22</f>
        <v>0</v>
      </c>
      <c r="V4" s="81" t="s">
        <v>246</v>
      </c>
      <c r="W4" s="91">
        <f>'Cover Sht'!$E$18</f>
        <v>0</v>
      </c>
      <c r="X4" s="15"/>
      <c r="Y4" s="16"/>
      <c r="AA4" s="81" t="s">
        <v>247</v>
      </c>
      <c r="AB4" s="91">
        <f>'Cover Sht'!$D$22</f>
        <v>0</v>
      </c>
      <c r="AG4" s="81" t="s">
        <v>246</v>
      </c>
      <c r="AH4" s="91">
        <f>'Cover Sht'!$E$18</f>
        <v>0</v>
      </c>
      <c r="AI4" s="15"/>
      <c r="AJ4" s="16"/>
      <c r="AL4" s="81" t="s">
        <v>247</v>
      </c>
      <c r="AM4" s="91">
        <f>'Cover Sht'!$D$22</f>
        <v>0</v>
      </c>
      <c r="AQ4" s="14"/>
      <c r="AR4" s="16"/>
    </row>
    <row r="5" spans="1:44" ht="11.45" customHeight="1" x14ac:dyDescent="0.2">
      <c r="A5" s="14"/>
      <c r="B5" s="16" t="s">
        <v>246</v>
      </c>
      <c r="C5" s="91">
        <f>'Cover Sht'!$E$18</f>
        <v>0</v>
      </c>
      <c r="D5" s="15"/>
      <c r="E5" s="16"/>
      <c r="F5" s="81" t="s">
        <v>247</v>
      </c>
      <c r="G5" s="91">
        <f>'Cover Sht'!$D$22</f>
        <v>0</v>
      </c>
      <c r="I5" s="20"/>
      <c r="K5" s="81" t="s">
        <v>248</v>
      </c>
      <c r="L5" s="208">
        <f>IF('Cover Sht'!$A$10="POST  DESIGN  SERVICES",'Cover Sht'!$E$21,'Cover Sht'!$E$19)</f>
        <v>0</v>
      </c>
      <c r="M5" s="15"/>
      <c r="N5" s="16"/>
      <c r="P5" s="81" t="s">
        <v>249</v>
      </c>
      <c r="Q5" s="91">
        <f>'Cover Sht'!$A$28</f>
        <v>0</v>
      </c>
      <c r="V5" s="81" t="s">
        <v>248</v>
      </c>
      <c r="W5" s="208">
        <f>IF('Cover Sht'!$A$10="POST  DESIGN  SERVICES",'Cover Sht'!$E$21,'Cover Sht'!$E$19)</f>
        <v>0</v>
      </c>
      <c r="X5" s="15"/>
      <c r="Y5" s="16"/>
      <c r="AA5" s="81" t="s">
        <v>249</v>
      </c>
      <c r="AB5" s="91">
        <f>'Cover Sht'!$A$28</f>
        <v>0</v>
      </c>
      <c r="AG5" s="81" t="s">
        <v>248</v>
      </c>
      <c r="AH5" s="208">
        <f>IF('Cover Sht'!$A$10="POST  DESIGN  SERVICES",'Cover Sht'!$E$21,'Cover Sht'!$E$19)</f>
        <v>0</v>
      </c>
      <c r="AI5" s="15"/>
      <c r="AJ5" s="16"/>
      <c r="AL5" s="81" t="s">
        <v>249</v>
      </c>
      <c r="AM5" s="91">
        <f>'Cover Sht'!$A$28</f>
        <v>0</v>
      </c>
      <c r="AQ5" s="14"/>
    </row>
    <row r="6" spans="1:44" ht="11.45" customHeight="1" x14ac:dyDescent="0.2">
      <c r="A6" s="14"/>
      <c r="B6" s="16" t="s">
        <v>248</v>
      </c>
      <c r="C6" s="208">
        <f>IF('Cover Sht'!$A$10="POST  DESIGN  SERVICES",'Cover Sht'!$E$21,'Cover Sht'!$E$19)</f>
        <v>0</v>
      </c>
      <c r="D6" s="15"/>
      <c r="E6" s="16"/>
      <c r="F6" s="81" t="s">
        <v>249</v>
      </c>
      <c r="G6" s="91">
        <f>'Cover Sht'!$A$28</f>
        <v>0</v>
      </c>
      <c r="I6" s="20"/>
      <c r="J6" s="19"/>
      <c r="K6" s="471" t="s">
        <v>1095</v>
      </c>
      <c r="L6" s="19" t="str">
        <f>$C$8</f>
        <v>Sta. xx+xx</v>
      </c>
      <c r="M6" s="16"/>
      <c r="N6" s="25"/>
      <c r="O6" s="25" t="s">
        <v>245</v>
      </c>
      <c r="P6" s="17"/>
      <c r="Q6" s="16"/>
      <c r="R6" s="17" t="s">
        <v>245</v>
      </c>
      <c r="S6" s="18" t="s">
        <v>245</v>
      </c>
      <c r="T6" s="16"/>
      <c r="U6" s="19"/>
      <c r="V6" s="471" t="s">
        <v>1095</v>
      </c>
      <c r="W6" s="19" t="str">
        <f>$C$8</f>
        <v>Sta. xx+xx</v>
      </c>
      <c r="AF6" s="19"/>
      <c r="AG6" s="471" t="s">
        <v>1095</v>
      </c>
      <c r="AH6" s="19" t="str">
        <f>$C$8</f>
        <v>Sta. xx+xx</v>
      </c>
      <c r="AQ6" s="14"/>
    </row>
    <row r="7" spans="1:44" ht="11.45" customHeight="1" x14ac:dyDescent="0.2">
      <c r="A7" s="19"/>
      <c r="B7" s="14"/>
      <c r="C7" s="14"/>
      <c r="D7" s="14"/>
      <c r="E7" s="14"/>
      <c r="F7" s="81"/>
      <c r="G7" s="80"/>
      <c r="H7" s="14"/>
      <c r="I7" s="14"/>
      <c r="J7" s="14"/>
      <c r="K7" s="14"/>
      <c r="L7" s="14"/>
      <c r="M7" s="42" t="s">
        <v>478</v>
      </c>
      <c r="N7" s="42" t="s">
        <v>45</v>
      </c>
      <c r="O7" s="38" t="s">
        <v>50</v>
      </c>
      <c r="P7" s="43" t="s">
        <v>478</v>
      </c>
      <c r="Q7" s="38" t="s">
        <v>63</v>
      </c>
      <c r="R7" s="38" t="s">
        <v>478</v>
      </c>
      <c r="S7" s="38" t="s">
        <v>134</v>
      </c>
      <c r="T7" s="38" t="s">
        <v>46</v>
      </c>
      <c r="X7" s="42" t="s">
        <v>478</v>
      </c>
      <c r="Y7" s="42" t="s">
        <v>45</v>
      </c>
      <c r="Z7" s="38" t="s">
        <v>50</v>
      </c>
      <c r="AA7" s="43" t="s">
        <v>478</v>
      </c>
      <c r="AB7" s="38" t="s">
        <v>63</v>
      </c>
      <c r="AC7" s="38" t="s">
        <v>478</v>
      </c>
      <c r="AD7" s="38" t="s">
        <v>134</v>
      </c>
      <c r="AE7" s="38" t="s">
        <v>46</v>
      </c>
      <c r="AI7" s="42" t="s">
        <v>478</v>
      </c>
      <c r="AJ7" s="42" t="s">
        <v>45</v>
      </c>
      <c r="AK7" s="38" t="s">
        <v>50</v>
      </c>
      <c r="AL7" s="43" t="s">
        <v>478</v>
      </c>
      <c r="AM7" s="38" t="s">
        <v>63</v>
      </c>
      <c r="AN7" s="38" t="s">
        <v>478</v>
      </c>
      <c r="AO7" s="38" t="s">
        <v>134</v>
      </c>
      <c r="AP7" s="38" t="s">
        <v>46</v>
      </c>
      <c r="AQ7" s="14"/>
      <c r="AR7" s="16"/>
    </row>
    <row r="8" spans="1:44" ht="11.45" customHeight="1" x14ac:dyDescent="0.2">
      <c r="B8" s="471" t="s">
        <v>1095</v>
      </c>
      <c r="C8" s="388" t="s">
        <v>703</v>
      </c>
      <c r="D8" s="14"/>
      <c r="E8" s="14"/>
      <c r="F8" s="14"/>
      <c r="G8" s="14"/>
      <c r="H8" s="14"/>
      <c r="I8" s="14"/>
      <c r="J8" s="16"/>
      <c r="K8" s="16"/>
      <c r="L8" s="16"/>
      <c r="M8" s="44" t="s">
        <v>45</v>
      </c>
      <c r="N8" s="44" t="s">
        <v>49</v>
      </c>
      <c r="O8" s="39" t="s">
        <v>876</v>
      </c>
      <c r="P8" s="46" t="s">
        <v>63</v>
      </c>
      <c r="Q8" s="39"/>
      <c r="R8" s="39" t="s">
        <v>134</v>
      </c>
      <c r="S8" s="39"/>
      <c r="T8" s="39" t="s">
        <v>51</v>
      </c>
      <c r="U8" s="15" t="s">
        <v>1062</v>
      </c>
      <c r="V8" s="16"/>
      <c r="W8" s="16"/>
      <c r="X8" s="44" t="s">
        <v>45</v>
      </c>
      <c r="Y8" s="44" t="s">
        <v>49</v>
      </c>
      <c r="Z8" s="39" t="s">
        <v>876</v>
      </c>
      <c r="AA8" s="46" t="s">
        <v>63</v>
      </c>
      <c r="AB8" s="39"/>
      <c r="AC8" s="39" t="s">
        <v>134</v>
      </c>
      <c r="AD8" s="39"/>
      <c r="AE8" s="39" t="s">
        <v>51</v>
      </c>
      <c r="AF8" s="16"/>
      <c r="AG8" s="16"/>
      <c r="AH8" s="16"/>
      <c r="AI8" s="44" t="s">
        <v>45</v>
      </c>
      <c r="AJ8" s="44" t="s">
        <v>49</v>
      </c>
      <c r="AK8" s="39" t="s">
        <v>876</v>
      </c>
      <c r="AL8" s="46" t="s">
        <v>63</v>
      </c>
      <c r="AM8" s="39"/>
      <c r="AN8" s="39" t="s">
        <v>134</v>
      </c>
      <c r="AO8" s="39"/>
      <c r="AP8" s="39" t="s">
        <v>51</v>
      </c>
      <c r="AQ8" s="14"/>
      <c r="AR8" s="16"/>
    </row>
    <row r="9" spans="1:44" ht="11.45" customHeight="1" x14ac:dyDescent="0.2">
      <c r="A9" s="14"/>
      <c r="B9" s="14"/>
      <c r="C9" s="14"/>
      <c r="D9" s="14"/>
      <c r="E9" s="14"/>
      <c r="F9" s="14"/>
      <c r="G9" s="14"/>
      <c r="H9" s="14"/>
      <c r="I9" s="24"/>
      <c r="J9" s="15" t="s">
        <v>160</v>
      </c>
      <c r="K9" s="21"/>
      <c r="L9" s="21"/>
      <c r="M9" s="44" t="s">
        <v>49</v>
      </c>
      <c r="N9" s="44"/>
      <c r="O9" s="45"/>
      <c r="P9" s="46"/>
      <c r="Q9" s="39" t="s">
        <v>245</v>
      </c>
      <c r="R9" s="39"/>
      <c r="S9" s="39" t="s">
        <v>245</v>
      </c>
      <c r="T9" s="39"/>
      <c r="U9" s="11" t="s">
        <v>274</v>
      </c>
      <c r="V9" s="21"/>
      <c r="W9" s="21"/>
      <c r="X9" s="44" t="s">
        <v>49</v>
      </c>
      <c r="Y9" s="44"/>
      <c r="Z9" s="45"/>
      <c r="AA9" s="46"/>
      <c r="AB9" s="39" t="s">
        <v>245</v>
      </c>
      <c r="AC9" s="39"/>
      <c r="AD9" s="39" t="s">
        <v>245</v>
      </c>
      <c r="AE9" s="39"/>
      <c r="AF9" s="15" t="s">
        <v>151</v>
      </c>
      <c r="AG9" s="22"/>
      <c r="AH9" s="16"/>
      <c r="AI9" s="44" t="s">
        <v>49</v>
      </c>
      <c r="AJ9" s="44"/>
      <c r="AK9" s="45"/>
      <c r="AL9" s="46"/>
      <c r="AM9" s="39" t="s">
        <v>245</v>
      </c>
      <c r="AN9" s="39"/>
      <c r="AO9" s="39" t="s">
        <v>245</v>
      </c>
      <c r="AP9" s="39"/>
      <c r="AQ9" s="14"/>
      <c r="AR9" s="16"/>
    </row>
    <row r="10" spans="1:44" ht="11.45" customHeight="1" x14ac:dyDescent="0.2">
      <c r="A10" s="58"/>
      <c r="B10" s="59" t="s">
        <v>192</v>
      </c>
      <c r="C10" s="59"/>
      <c r="D10" s="41" t="s">
        <v>238</v>
      </c>
      <c r="E10" s="41"/>
      <c r="F10" s="41" t="s">
        <v>239</v>
      </c>
      <c r="G10" s="41" t="s">
        <v>166</v>
      </c>
      <c r="H10" s="14"/>
      <c r="I10" s="60"/>
      <c r="J10" s="11" t="s">
        <v>983</v>
      </c>
      <c r="M10" s="252"/>
      <c r="N10" s="252"/>
      <c r="O10" s="252"/>
      <c r="P10" s="252"/>
      <c r="Q10" s="252"/>
      <c r="R10" s="252"/>
      <c r="S10" s="252"/>
      <c r="T10" s="253">
        <f>CEILING(SUM(M10:S10),0.25)</f>
        <v>0</v>
      </c>
      <c r="U10" s="11" t="s">
        <v>1091</v>
      </c>
      <c r="V10" s="16"/>
      <c r="W10" s="21"/>
      <c r="X10" s="252"/>
      <c r="Y10" s="252"/>
      <c r="Z10" s="252"/>
      <c r="AA10" s="252"/>
      <c r="AB10" s="252"/>
      <c r="AC10" s="252"/>
      <c r="AD10" s="252"/>
      <c r="AE10" s="253">
        <f>CEILING(SUM(X10:AD10),0.25)</f>
        <v>0</v>
      </c>
      <c r="AF10" s="11" t="s">
        <v>112</v>
      </c>
      <c r="AG10" s="22"/>
      <c r="AH10" s="16"/>
      <c r="AI10" s="526" t="s">
        <v>245</v>
      </c>
      <c r="AJ10" s="526" t="s">
        <v>245</v>
      </c>
      <c r="AK10" s="526" t="s">
        <v>245</v>
      </c>
      <c r="AL10" s="526" t="s">
        <v>245</v>
      </c>
      <c r="AM10" s="526" t="s">
        <v>245</v>
      </c>
      <c r="AN10" s="526" t="s">
        <v>245</v>
      </c>
      <c r="AO10" s="526" t="s">
        <v>245</v>
      </c>
      <c r="AP10" s="527" t="s">
        <v>245</v>
      </c>
      <c r="AQ10" s="14"/>
      <c r="AR10" s="16"/>
    </row>
    <row r="11" spans="1:44" ht="11.45" customHeight="1" x14ac:dyDescent="0.2">
      <c r="A11" s="14"/>
      <c r="B11" s="24"/>
      <c r="C11" s="24"/>
      <c r="D11" s="24"/>
      <c r="E11" s="140"/>
      <c r="F11" s="14"/>
      <c r="G11" s="24"/>
      <c r="H11" s="14"/>
      <c r="I11" s="24"/>
      <c r="J11" s="11" t="s">
        <v>1064</v>
      </c>
      <c r="K11" s="21"/>
      <c r="L11" s="21"/>
      <c r="M11" s="273"/>
      <c r="N11" s="273"/>
      <c r="O11" s="273"/>
      <c r="P11" s="273"/>
      <c r="Q11" s="273"/>
      <c r="R11" s="273"/>
      <c r="S11" s="273"/>
      <c r="T11" s="273" t="s">
        <v>245</v>
      </c>
      <c r="U11" s="11" t="s">
        <v>1092</v>
      </c>
      <c r="V11" s="16"/>
      <c r="W11" s="21"/>
      <c r="X11" s="252"/>
      <c r="Y11" s="252"/>
      <c r="Z11" s="252"/>
      <c r="AA11" s="252"/>
      <c r="AB11" s="252"/>
      <c r="AC11" s="252"/>
      <c r="AD11" s="252"/>
      <c r="AE11" s="253">
        <f>CEILING(SUM(X11:AD11),0.25)</f>
        <v>0</v>
      </c>
      <c r="AF11" s="11" t="s">
        <v>215</v>
      </c>
      <c r="AG11" s="16"/>
      <c r="AH11" s="16"/>
      <c r="AI11" s="252"/>
      <c r="AJ11" s="252"/>
      <c r="AK11" s="252"/>
      <c r="AL11" s="252"/>
      <c r="AM11" s="252"/>
      <c r="AN11" s="252"/>
      <c r="AO11" s="252"/>
      <c r="AP11" s="253">
        <f t="shared" ref="AP11:AP48" si="0">SUM(AI11:AO11)</f>
        <v>0</v>
      </c>
      <c r="AQ11" s="14"/>
      <c r="AR11" s="16"/>
    </row>
    <row r="12" spans="1:44" ht="11.45" customHeight="1" x14ac:dyDescent="0.2">
      <c r="A12" s="58"/>
      <c r="B12" s="59" t="s">
        <v>359</v>
      </c>
      <c r="C12" s="24"/>
      <c r="D12" s="582">
        <f>AI64</f>
        <v>0</v>
      </c>
      <c r="E12" s="58"/>
      <c r="F12" s="198">
        <f>+'Fee Summary'!G11</f>
        <v>0</v>
      </c>
      <c r="G12" s="28">
        <f t="shared" ref="G12:G18" si="1">D12*F12</f>
        <v>0</v>
      </c>
      <c r="H12" s="14"/>
      <c r="I12" s="24"/>
      <c r="J12" s="11" t="s">
        <v>1091</v>
      </c>
      <c r="K12" s="16"/>
      <c r="L12" s="21"/>
      <c r="M12" s="252"/>
      <c r="N12" s="252"/>
      <c r="O12" s="252"/>
      <c r="P12" s="252"/>
      <c r="Q12" s="252"/>
      <c r="R12" s="252"/>
      <c r="S12" s="252"/>
      <c r="T12" s="253">
        <f>CEILING(SUM(M12:S12),0.25)</f>
        <v>0</v>
      </c>
      <c r="U12" s="11" t="s">
        <v>1066</v>
      </c>
      <c r="V12" s="16"/>
      <c r="W12" s="21"/>
      <c r="X12" s="273"/>
      <c r="Y12" s="273"/>
      <c r="Z12" s="273"/>
      <c r="AA12" s="273"/>
      <c r="AB12" s="273"/>
      <c r="AC12" s="273"/>
      <c r="AD12" s="273"/>
      <c r="AE12" s="586" t="s">
        <v>245</v>
      </c>
      <c r="AF12" s="11" t="s">
        <v>216</v>
      </c>
      <c r="AG12" s="16"/>
      <c r="AH12" s="16"/>
      <c r="AI12" s="252"/>
      <c r="AJ12" s="252"/>
      <c r="AK12" s="252"/>
      <c r="AL12" s="252"/>
      <c r="AM12" s="252"/>
      <c r="AN12" s="252"/>
      <c r="AO12" s="252"/>
      <c r="AP12" s="253">
        <f t="shared" si="0"/>
        <v>0</v>
      </c>
      <c r="AQ12" s="14"/>
      <c r="AR12" s="16"/>
    </row>
    <row r="13" spans="1:44" ht="11.45" customHeight="1" x14ac:dyDescent="0.2">
      <c r="A13" s="58"/>
      <c r="B13" s="59" t="s">
        <v>256</v>
      </c>
      <c r="C13" s="24"/>
      <c r="D13" s="582">
        <f>AJ64</f>
        <v>0</v>
      </c>
      <c r="E13" s="58"/>
      <c r="F13" s="198">
        <f>+'Fee Summary'!G12</f>
        <v>0</v>
      </c>
      <c r="G13" s="28">
        <f t="shared" si="1"/>
        <v>0</v>
      </c>
      <c r="H13" s="14"/>
      <c r="I13" s="24"/>
      <c r="J13" s="11" t="s">
        <v>1092</v>
      </c>
      <c r="K13" s="16"/>
      <c r="L13" s="21"/>
      <c r="M13" s="252"/>
      <c r="N13" s="252"/>
      <c r="O13" s="252"/>
      <c r="P13" s="252"/>
      <c r="Q13" s="252"/>
      <c r="R13" s="252"/>
      <c r="S13" s="252"/>
      <c r="T13" s="253">
        <f>CEILING(SUM(M13:S13),0.25)</f>
        <v>0</v>
      </c>
      <c r="U13" s="11" t="s">
        <v>1091</v>
      </c>
      <c r="V13" s="16"/>
      <c r="W13" s="21"/>
      <c r="X13" s="252"/>
      <c r="Y13" s="252"/>
      <c r="Z13" s="252"/>
      <c r="AA13" s="252"/>
      <c r="AB13" s="252"/>
      <c r="AC13" s="252"/>
      <c r="AD13" s="252"/>
      <c r="AE13" s="253">
        <f>CEILING(SUM(X13:AD13),0.25)</f>
        <v>0</v>
      </c>
      <c r="AF13" s="11" t="s">
        <v>217</v>
      </c>
      <c r="AG13" s="16"/>
      <c r="AH13" s="16"/>
      <c r="AI13" s="252"/>
      <c r="AJ13" s="252"/>
      <c r="AK13" s="252"/>
      <c r="AL13" s="252"/>
      <c r="AM13" s="252"/>
      <c r="AN13" s="252"/>
      <c r="AO13" s="252"/>
      <c r="AP13" s="253">
        <f t="shared" si="0"/>
        <v>0</v>
      </c>
      <c r="AQ13" s="14"/>
      <c r="AR13" s="16"/>
    </row>
    <row r="14" spans="1:44" ht="11.45" customHeight="1" x14ac:dyDescent="0.2">
      <c r="A14" s="65" t="s">
        <v>152</v>
      </c>
      <c r="B14" s="59" t="s">
        <v>104</v>
      </c>
      <c r="C14" s="24"/>
      <c r="D14" s="582">
        <f>AK64</f>
        <v>0</v>
      </c>
      <c r="E14" s="58"/>
      <c r="F14" s="198">
        <f>+'Fee Summary'!G13</f>
        <v>0</v>
      </c>
      <c r="G14" s="28">
        <f t="shared" si="1"/>
        <v>0</v>
      </c>
      <c r="H14" s="14"/>
      <c r="I14" s="24"/>
      <c r="J14" s="11" t="s">
        <v>262</v>
      </c>
      <c r="K14" s="21"/>
      <c r="L14" s="21"/>
      <c r="M14" s="273"/>
      <c r="N14" s="273"/>
      <c r="O14" s="273"/>
      <c r="P14" s="273"/>
      <c r="Q14" s="273"/>
      <c r="R14" s="273"/>
      <c r="S14" s="273"/>
      <c r="T14" s="586"/>
      <c r="U14" s="11" t="s">
        <v>1092</v>
      </c>
      <c r="V14" s="16"/>
      <c r="W14" s="21"/>
      <c r="X14" s="252"/>
      <c r="Y14" s="252"/>
      <c r="Z14" s="252"/>
      <c r="AA14" s="252"/>
      <c r="AB14" s="252"/>
      <c r="AC14" s="252"/>
      <c r="AD14" s="252"/>
      <c r="AE14" s="253">
        <f>CEILING(SUM(X14:AD14),0.25)</f>
        <v>0</v>
      </c>
      <c r="AF14" s="11" t="s">
        <v>218</v>
      </c>
      <c r="AG14" s="16"/>
      <c r="AH14" s="16"/>
      <c r="AI14" s="252"/>
      <c r="AJ14" s="252"/>
      <c r="AK14" s="252"/>
      <c r="AL14" s="252"/>
      <c r="AM14" s="252"/>
      <c r="AN14" s="252"/>
      <c r="AO14" s="252"/>
      <c r="AP14" s="253">
        <f t="shared" si="0"/>
        <v>0</v>
      </c>
      <c r="AQ14" s="14"/>
      <c r="AR14" s="16"/>
    </row>
    <row r="15" spans="1:44" ht="11.45" customHeight="1" x14ac:dyDescent="0.2">
      <c r="A15" s="58"/>
      <c r="B15" s="59" t="s">
        <v>356</v>
      </c>
      <c r="C15" s="26"/>
      <c r="D15" s="582">
        <f>AL64</f>
        <v>0</v>
      </c>
      <c r="E15" s="58"/>
      <c r="F15" s="198">
        <f>+'Fee Summary'!G14</f>
        <v>0</v>
      </c>
      <c r="G15" s="28">
        <f t="shared" si="1"/>
        <v>0</v>
      </c>
      <c r="H15" s="14"/>
      <c r="I15" s="24"/>
      <c r="J15" s="11" t="s">
        <v>1091</v>
      </c>
      <c r="K15" s="16"/>
      <c r="L15" s="21"/>
      <c r="M15" s="252"/>
      <c r="N15" s="252"/>
      <c r="O15" s="252"/>
      <c r="P15" s="252"/>
      <c r="Q15" s="252"/>
      <c r="R15" s="252"/>
      <c r="S15" s="252"/>
      <c r="T15" s="253">
        <f>CEILING(SUM(M15:S15),0.25)</f>
        <v>0</v>
      </c>
      <c r="U15" s="16"/>
      <c r="V15" s="16"/>
      <c r="W15" s="16"/>
      <c r="X15" s="273"/>
      <c r="Y15" s="273"/>
      <c r="Z15" s="273"/>
      <c r="AA15" s="273"/>
      <c r="AB15" s="273"/>
      <c r="AC15" s="273"/>
      <c r="AD15" s="273"/>
      <c r="AE15" s="270">
        <f>SUM(AE10:AE14)</f>
        <v>0</v>
      </c>
      <c r="AF15" s="11" t="s">
        <v>219</v>
      </c>
      <c r="AG15" s="16"/>
      <c r="AH15" s="16"/>
      <c r="AI15" s="252"/>
      <c r="AJ15" s="252"/>
      <c r="AK15" s="252"/>
      <c r="AL15" s="252"/>
      <c r="AM15" s="252"/>
      <c r="AN15" s="252"/>
      <c r="AO15" s="252"/>
      <c r="AP15" s="253">
        <f t="shared" si="0"/>
        <v>0</v>
      </c>
      <c r="AQ15" s="14"/>
      <c r="AR15" s="16"/>
    </row>
    <row r="16" spans="1:44" ht="11.45" customHeight="1" x14ac:dyDescent="0.2">
      <c r="B16" s="59" t="s">
        <v>63</v>
      </c>
      <c r="C16" s="26"/>
      <c r="D16" s="582">
        <f>AM64</f>
        <v>0</v>
      </c>
      <c r="E16" s="614"/>
      <c r="F16" s="198">
        <f>+'Fee Summary'!G15</f>
        <v>0</v>
      </c>
      <c r="G16" s="28">
        <f t="shared" si="1"/>
        <v>0</v>
      </c>
      <c r="H16" s="14"/>
      <c r="I16" s="24"/>
      <c r="J16" s="11" t="s">
        <v>1092</v>
      </c>
      <c r="K16" s="16"/>
      <c r="L16" s="21"/>
      <c r="M16" s="252"/>
      <c r="N16" s="252"/>
      <c r="O16" s="252"/>
      <c r="P16" s="252"/>
      <c r="Q16" s="252"/>
      <c r="R16" s="252"/>
      <c r="S16" s="252"/>
      <c r="T16" s="253">
        <f>CEILING(SUM(M16:S16),0.25)</f>
        <v>0</v>
      </c>
      <c r="U16" s="15" t="s">
        <v>1061</v>
      </c>
      <c r="V16" s="16"/>
      <c r="W16" s="16"/>
      <c r="X16" s="273"/>
      <c r="Y16" s="273"/>
      <c r="Z16" s="273"/>
      <c r="AA16" s="273"/>
      <c r="AB16" s="273"/>
      <c r="AC16" s="273"/>
      <c r="AD16" s="273"/>
      <c r="AE16" s="273"/>
      <c r="AF16" s="11" t="s">
        <v>220</v>
      </c>
      <c r="AG16" s="16"/>
      <c r="AH16" s="16"/>
      <c r="AI16" s="252"/>
      <c r="AJ16" s="252"/>
      <c r="AK16" s="252"/>
      <c r="AL16" s="252"/>
      <c r="AM16" s="252"/>
      <c r="AN16" s="252"/>
      <c r="AO16" s="252"/>
      <c r="AP16" s="253">
        <f t="shared" si="0"/>
        <v>0</v>
      </c>
      <c r="AQ16" s="14"/>
      <c r="AR16" s="16"/>
    </row>
    <row r="17" spans="1:44" ht="11.45" customHeight="1" x14ac:dyDescent="0.2">
      <c r="A17" s="65" t="s">
        <v>152</v>
      </c>
      <c r="B17" s="59" t="s">
        <v>360</v>
      </c>
      <c r="C17" s="24"/>
      <c r="D17" s="582">
        <f>AN64</f>
        <v>0</v>
      </c>
      <c r="E17" s="614"/>
      <c r="F17" s="198">
        <f>+'Fee Summary'!G17</f>
        <v>0</v>
      </c>
      <c r="G17" s="28">
        <f t="shared" si="1"/>
        <v>0</v>
      </c>
      <c r="H17" s="14"/>
      <c r="I17" s="24"/>
      <c r="J17" s="11" t="s">
        <v>263</v>
      </c>
      <c r="K17" s="16"/>
      <c r="L17" s="21"/>
      <c r="M17" s="273"/>
      <c r="N17" s="273"/>
      <c r="O17" s="273"/>
      <c r="P17" s="273"/>
      <c r="Q17" s="273"/>
      <c r="R17" s="273"/>
      <c r="S17" s="273"/>
      <c r="T17" s="586"/>
      <c r="U17" s="11" t="s">
        <v>275</v>
      </c>
      <c r="V17" s="21"/>
      <c r="W17" s="21"/>
      <c r="X17" s="273"/>
      <c r="Y17" s="273"/>
      <c r="Z17" s="273"/>
      <c r="AA17" s="273"/>
      <c r="AB17" s="273"/>
      <c r="AC17" s="273"/>
      <c r="AD17" s="273"/>
      <c r="AE17" s="273"/>
      <c r="AF17" s="11" t="s">
        <v>221</v>
      </c>
      <c r="AG17" s="16"/>
      <c r="AH17" s="16"/>
      <c r="AI17" s="252"/>
      <c r="AJ17" s="252"/>
      <c r="AK17" s="252"/>
      <c r="AL17" s="252"/>
      <c r="AM17" s="252"/>
      <c r="AN17" s="252"/>
      <c r="AO17" s="252"/>
      <c r="AP17" s="253">
        <f t="shared" si="0"/>
        <v>0</v>
      </c>
      <c r="AQ17" s="14"/>
      <c r="AR17" s="16"/>
    </row>
    <row r="18" spans="1:44" ht="11.45" customHeight="1" x14ac:dyDescent="0.2">
      <c r="A18" s="65" t="s">
        <v>152</v>
      </c>
      <c r="B18" s="59" t="s">
        <v>134</v>
      </c>
      <c r="C18" s="24"/>
      <c r="D18" s="584">
        <f>AO64</f>
        <v>0</v>
      </c>
      <c r="E18" s="620"/>
      <c r="F18" s="228">
        <f>+'Fee Summary'!G18</f>
        <v>0</v>
      </c>
      <c r="G18" s="29">
        <f t="shared" si="1"/>
        <v>0</v>
      </c>
      <c r="H18" s="14"/>
      <c r="I18" s="24"/>
      <c r="J18" s="11" t="s">
        <v>1091</v>
      </c>
      <c r="K18" s="16"/>
      <c r="L18" s="21"/>
      <c r="M18" s="252"/>
      <c r="N18" s="252"/>
      <c r="O18" s="252"/>
      <c r="P18" s="252"/>
      <c r="Q18" s="252"/>
      <c r="R18" s="252"/>
      <c r="S18" s="252"/>
      <c r="T18" s="253">
        <f>CEILING(SUM(M18:S18),0.25)</f>
        <v>0</v>
      </c>
      <c r="U18" s="11" t="s">
        <v>1091</v>
      </c>
      <c r="V18" s="16"/>
      <c r="W18" s="21"/>
      <c r="X18" s="252"/>
      <c r="Y18" s="252"/>
      <c r="Z18" s="252"/>
      <c r="AA18" s="252"/>
      <c r="AB18" s="252"/>
      <c r="AC18" s="252"/>
      <c r="AD18" s="252"/>
      <c r="AE18" s="253">
        <f>CEILING(SUM(X18:AD18),0.25)</f>
        <v>0</v>
      </c>
      <c r="AF18" s="11" t="s">
        <v>222</v>
      </c>
      <c r="AG18" s="16"/>
      <c r="AH18" s="16"/>
      <c r="AI18" s="252"/>
      <c r="AJ18" s="252"/>
      <c r="AK18" s="252"/>
      <c r="AL18" s="252"/>
      <c r="AM18" s="252"/>
      <c r="AN18" s="252"/>
      <c r="AO18" s="252"/>
      <c r="AP18" s="253">
        <f t="shared" si="0"/>
        <v>0</v>
      </c>
      <c r="AQ18" s="14"/>
      <c r="AR18" s="16"/>
    </row>
    <row r="19" spans="1:44" ht="11.45" customHeight="1" x14ac:dyDescent="0.2">
      <c r="A19" s="35" t="s">
        <v>245</v>
      </c>
      <c r="B19" s="59" t="s">
        <v>245</v>
      </c>
      <c r="C19" s="24"/>
      <c r="D19" s="585">
        <f>SUM(D12:D18)</f>
        <v>0</v>
      </c>
      <c r="E19" s="137"/>
      <c r="F19" s="137"/>
      <c r="G19" s="31">
        <f>SUM(G12:G18)</f>
        <v>0</v>
      </c>
      <c r="H19" s="14"/>
      <c r="I19" s="24"/>
      <c r="J19" s="11" t="s">
        <v>1092</v>
      </c>
      <c r="K19" s="16"/>
      <c r="L19" s="21"/>
      <c r="M19" s="252"/>
      <c r="N19" s="252"/>
      <c r="O19" s="252"/>
      <c r="P19" s="252"/>
      <c r="Q19" s="252"/>
      <c r="R19" s="252"/>
      <c r="S19" s="252"/>
      <c r="T19" s="253">
        <f>CEILING(SUM(M19:S19),0.25)</f>
        <v>0</v>
      </c>
      <c r="U19" s="11" t="s">
        <v>1092</v>
      </c>
      <c r="V19" s="16"/>
      <c r="W19" s="21"/>
      <c r="X19" s="252"/>
      <c r="Y19" s="252"/>
      <c r="Z19" s="252"/>
      <c r="AA19" s="252"/>
      <c r="AB19" s="252"/>
      <c r="AC19" s="252"/>
      <c r="AD19" s="252"/>
      <c r="AE19" s="253">
        <f>CEILING(SUM(X19:AD19),0.25)</f>
        <v>0</v>
      </c>
      <c r="AF19" s="11" t="s">
        <v>223</v>
      </c>
      <c r="AG19" s="16"/>
      <c r="AH19" s="16"/>
      <c r="AI19" s="252"/>
      <c r="AJ19" s="252"/>
      <c r="AK19" s="252"/>
      <c r="AL19" s="252"/>
      <c r="AM19" s="252"/>
      <c r="AN19" s="252"/>
      <c r="AO19" s="252"/>
      <c r="AP19" s="253">
        <f t="shared" si="0"/>
        <v>0</v>
      </c>
      <c r="AQ19" s="14"/>
      <c r="AR19" s="16"/>
    </row>
    <row r="20" spans="1:44" ht="11.45" customHeight="1" x14ac:dyDescent="0.2">
      <c r="A20" s="14"/>
      <c r="B20" s="59" t="s">
        <v>245</v>
      </c>
      <c r="C20" s="11"/>
      <c r="D20" s="137"/>
      <c r="E20" s="137"/>
      <c r="F20" s="137"/>
      <c r="H20" s="14"/>
      <c r="I20" s="24"/>
      <c r="K20" s="16"/>
      <c r="L20" s="21"/>
      <c r="M20" s="273"/>
      <c r="N20" s="273"/>
      <c r="O20" s="273"/>
      <c r="P20" s="273"/>
      <c r="Q20" s="273"/>
      <c r="R20" s="273"/>
      <c r="S20" s="273"/>
      <c r="T20" s="270">
        <f>SUM(T10:T19)</f>
        <v>0</v>
      </c>
      <c r="U20" s="11" t="s">
        <v>276</v>
      </c>
      <c r="V20" s="16"/>
      <c r="W20" s="21"/>
      <c r="X20" s="273"/>
      <c r="Y20" s="273"/>
      <c r="Z20" s="273"/>
      <c r="AA20" s="273"/>
      <c r="AB20" s="273"/>
      <c r="AC20" s="273"/>
      <c r="AD20" s="273"/>
      <c r="AE20" s="273"/>
      <c r="AF20" s="11" t="s">
        <v>224</v>
      </c>
      <c r="AG20" s="16"/>
      <c r="AH20" s="16"/>
      <c r="AI20" s="252"/>
      <c r="AJ20" s="252"/>
      <c r="AK20" s="252"/>
      <c r="AL20" s="252"/>
      <c r="AM20" s="252"/>
      <c r="AN20" s="252"/>
      <c r="AO20" s="252"/>
      <c r="AP20" s="253">
        <f t="shared" si="0"/>
        <v>0</v>
      </c>
      <c r="AQ20" s="14"/>
      <c r="AR20" s="16"/>
    </row>
    <row r="21" spans="1:44" ht="11.45" customHeight="1" x14ac:dyDescent="0.2">
      <c r="A21" s="14"/>
      <c r="B21" s="14"/>
      <c r="C21" s="14"/>
      <c r="D21" s="226"/>
      <c r="E21" s="226"/>
      <c r="F21" s="226"/>
      <c r="G21" s="14"/>
      <c r="H21" s="14"/>
      <c r="I21" s="24"/>
      <c r="J21" s="15" t="s">
        <v>264</v>
      </c>
      <c r="K21" s="16"/>
      <c r="L21" s="21"/>
      <c r="M21" s="273"/>
      <c r="N21" s="273"/>
      <c r="O21" s="273"/>
      <c r="P21" s="273"/>
      <c r="Q21" s="273"/>
      <c r="R21" s="273"/>
      <c r="S21" s="273"/>
      <c r="T21" s="273"/>
      <c r="U21" s="11" t="s">
        <v>1091</v>
      </c>
      <c r="V21" s="16"/>
      <c r="W21" s="21"/>
      <c r="X21" s="252"/>
      <c r="Y21" s="252"/>
      <c r="Z21" s="252"/>
      <c r="AA21" s="252"/>
      <c r="AB21" s="252"/>
      <c r="AC21" s="252"/>
      <c r="AD21" s="252"/>
      <c r="AE21" s="253">
        <f>CEILING(SUM(X21:AD21),0.25)</f>
        <v>0</v>
      </c>
      <c r="AF21" s="11" t="s">
        <v>225</v>
      </c>
      <c r="AG21" s="16"/>
      <c r="AH21" s="16"/>
      <c r="AI21" s="252"/>
      <c r="AJ21" s="252"/>
      <c r="AK21" s="252"/>
      <c r="AL21" s="252"/>
      <c r="AM21" s="252"/>
      <c r="AN21" s="252"/>
      <c r="AO21" s="252"/>
      <c r="AP21" s="253">
        <f t="shared" si="0"/>
        <v>0</v>
      </c>
      <c r="AQ21" s="14"/>
      <c r="AR21" s="16"/>
    </row>
    <row r="22" spans="1:44" ht="11.45" customHeight="1" x14ac:dyDescent="0.2">
      <c r="A22" s="58"/>
      <c r="B22" s="58"/>
      <c r="C22" s="65" t="s">
        <v>245</v>
      </c>
      <c r="D22" s="60" t="s">
        <v>210</v>
      </c>
      <c r="E22" s="58"/>
      <c r="F22" s="229">
        <f>'Fee Summary'!$Y$25</f>
        <v>0</v>
      </c>
      <c r="G22" s="66">
        <f>CEILING(G19*F22,0.01)</f>
        <v>0</v>
      </c>
      <c r="I22" s="61"/>
      <c r="J22" s="11" t="s">
        <v>1091</v>
      </c>
      <c r="K22" s="16"/>
      <c r="L22" s="21"/>
      <c r="M22" s="252"/>
      <c r="N22" s="252"/>
      <c r="O22" s="252"/>
      <c r="P22" s="252"/>
      <c r="Q22" s="252"/>
      <c r="R22" s="252"/>
      <c r="S22" s="252"/>
      <c r="T22" s="253">
        <f>CEILING(SUM(M22:S22),0.25)</f>
        <v>0</v>
      </c>
      <c r="U22" s="11" t="s">
        <v>1092</v>
      </c>
      <c r="V22" s="16"/>
      <c r="W22" s="21"/>
      <c r="X22" s="252"/>
      <c r="Y22" s="252"/>
      <c r="Z22" s="252"/>
      <c r="AA22" s="252"/>
      <c r="AB22" s="252"/>
      <c r="AC22" s="252"/>
      <c r="AD22" s="252"/>
      <c r="AE22" s="253">
        <f>CEILING(SUM(X22:AD22),0.25)</f>
        <v>0</v>
      </c>
      <c r="AF22" s="11" t="s">
        <v>226</v>
      </c>
      <c r="AG22" s="16"/>
      <c r="AH22" s="16"/>
      <c r="AI22" s="252"/>
      <c r="AJ22" s="252"/>
      <c r="AK22" s="252"/>
      <c r="AL22" s="252"/>
      <c r="AM22" s="252"/>
      <c r="AN22" s="252"/>
      <c r="AO22" s="252"/>
      <c r="AP22" s="253">
        <f t="shared" si="0"/>
        <v>0</v>
      </c>
      <c r="AQ22" s="14"/>
      <c r="AR22" s="16"/>
    </row>
    <row r="23" spans="1:44" ht="11.45" customHeight="1" x14ac:dyDescent="0.2">
      <c r="A23" s="58"/>
      <c r="B23" s="58"/>
      <c r="C23" s="65" t="s">
        <v>152</v>
      </c>
      <c r="D23" s="67" t="s">
        <v>195</v>
      </c>
      <c r="E23" s="68"/>
      <c r="F23" s="621"/>
      <c r="G23" s="69">
        <f>+G37</f>
        <v>0</v>
      </c>
      <c r="I23" s="61"/>
      <c r="J23" s="11" t="s">
        <v>1092</v>
      </c>
      <c r="K23" s="16"/>
      <c r="L23" s="21"/>
      <c r="M23" s="252"/>
      <c r="N23" s="252"/>
      <c r="O23" s="252"/>
      <c r="P23" s="252"/>
      <c r="Q23" s="252"/>
      <c r="R23" s="252"/>
      <c r="S23" s="252"/>
      <c r="T23" s="253">
        <f>CEILING(SUM(M23:S23),0.25)</f>
        <v>0</v>
      </c>
      <c r="U23" s="11" t="s">
        <v>1067</v>
      </c>
      <c r="V23" s="16"/>
      <c r="W23" s="21"/>
      <c r="X23" s="273"/>
      <c r="Y23" s="273"/>
      <c r="Z23" s="273"/>
      <c r="AA23" s="273"/>
      <c r="AB23" s="273"/>
      <c r="AC23" s="273"/>
      <c r="AD23" s="273"/>
      <c r="AE23" s="273"/>
      <c r="AF23" s="11" t="s">
        <v>113</v>
      </c>
      <c r="AG23" s="16"/>
      <c r="AH23" s="16"/>
      <c r="AI23" s="252"/>
      <c r="AJ23" s="252"/>
      <c r="AK23" s="252"/>
      <c r="AL23" s="252"/>
      <c r="AM23" s="252"/>
      <c r="AN23" s="252"/>
      <c r="AO23" s="252"/>
      <c r="AP23" s="253">
        <f t="shared" si="0"/>
        <v>0</v>
      </c>
      <c r="AQ23" s="14"/>
      <c r="AR23" s="16"/>
    </row>
    <row r="24" spans="1:44" ht="11.45" customHeight="1" x14ac:dyDescent="0.2">
      <c r="A24" s="58"/>
      <c r="B24" s="58"/>
      <c r="C24" s="58"/>
      <c r="D24" s="835" t="s">
        <v>57</v>
      </c>
      <c r="E24" s="835"/>
      <c r="F24" s="835"/>
      <c r="G24" s="70">
        <f>SUM(G19:G23)</f>
        <v>0</v>
      </c>
      <c r="J24" s="16"/>
      <c r="K24" s="16"/>
      <c r="L24" s="16"/>
      <c r="M24" s="273"/>
      <c r="N24" s="273"/>
      <c r="O24" s="273"/>
      <c r="P24" s="273"/>
      <c r="Q24" s="273"/>
      <c r="R24" s="273"/>
      <c r="S24" s="273"/>
      <c r="T24" s="270">
        <f>SUM(T22:T23)</f>
        <v>0</v>
      </c>
      <c r="U24" s="11" t="s">
        <v>1091</v>
      </c>
      <c r="V24" s="16"/>
      <c r="W24" s="21"/>
      <c r="X24" s="252"/>
      <c r="Y24" s="252"/>
      <c r="Z24" s="252"/>
      <c r="AA24" s="252"/>
      <c r="AB24" s="252"/>
      <c r="AC24" s="252"/>
      <c r="AD24" s="252"/>
      <c r="AE24" s="253">
        <f>CEILING(SUM(X24:AD24),0.25)</f>
        <v>0</v>
      </c>
      <c r="AF24" s="11" t="s">
        <v>1074</v>
      </c>
      <c r="AG24" s="16"/>
      <c r="AH24" s="16"/>
      <c r="AI24" s="252"/>
      <c r="AJ24" s="252"/>
      <c r="AK24" s="252"/>
      <c r="AL24" s="252"/>
      <c r="AM24" s="252"/>
      <c r="AN24" s="252"/>
      <c r="AO24" s="252"/>
      <c r="AP24" s="253">
        <f t="shared" si="0"/>
        <v>0</v>
      </c>
      <c r="AQ24" s="14"/>
      <c r="AR24" s="16"/>
    </row>
    <row r="25" spans="1:44" ht="11.45" customHeight="1" x14ac:dyDescent="0.2">
      <c r="A25" s="58"/>
      <c r="B25" s="60" t="s">
        <v>245</v>
      </c>
      <c r="C25" s="58"/>
      <c r="D25" s="60" t="s">
        <v>245</v>
      </c>
      <c r="E25" s="58"/>
      <c r="F25" s="58"/>
      <c r="G25" s="60" t="s">
        <v>245</v>
      </c>
      <c r="J25" s="15" t="s">
        <v>1090</v>
      </c>
      <c r="K25" s="16"/>
      <c r="L25" s="21"/>
      <c r="M25" s="273"/>
      <c r="N25" s="273"/>
      <c r="O25" s="273"/>
      <c r="P25" s="273"/>
      <c r="Q25" s="273"/>
      <c r="R25" s="273"/>
      <c r="S25" s="273"/>
      <c r="T25" s="273"/>
      <c r="U25" s="11" t="s">
        <v>1092</v>
      </c>
      <c r="V25" s="16"/>
      <c r="W25" s="21"/>
      <c r="X25" s="252"/>
      <c r="Y25" s="252"/>
      <c r="Z25" s="252"/>
      <c r="AA25" s="252"/>
      <c r="AB25" s="252"/>
      <c r="AC25" s="252"/>
      <c r="AD25" s="252"/>
      <c r="AE25" s="253">
        <f>CEILING(SUM(X25:AD25),0.25)</f>
        <v>0</v>
      </c>
      <c r="AF25" s="11" t="s">
        <v>1075</v>
      </c>
      <c r="AG25" s="16"/>
      <c r="AH25" s="16"/>
      <c r="AI25" s="252"/>
      <c r="AJ25" s="252"/>
      <c r="AK25" s="252"/>
      <c r="AL25" s="252"/>
      <c r="AM25" s="252"/>
      <c r="AN25" s="252"/>
      <c r="AO25" s="252"/>
      <c r="AP25" s="253">
        <f t="shared" si="0"/>
        <v>0</v>
      </c>
      <c r="AQ25" s="14"/>
      <c r="AR25" s="16"/>
    </row>
    <row r="26" spans="1:44" ht="11.45" customHeight="1" thickBot="1" x14ac:dyDescent="0.25">
      <c r="A26" s="58"/>
      <c r="B26" s="58"/>
      <c r="C26" s="58"/>
      <c r="D26" s="60" t="s">
        <v>194</v>
      </c>
      <c r="E26" s="58"/>
      <c r="F26" s="202">
        <f>+'Fee Summary'!Z25</f>
        <v>0.13</v>
      </c>
      <c r="G26" s="71">
        <f>CEILING((G19+G23)*F26,0.01)</f>
        <v>0</v>
      </c>
      <c r="J26" s="11" t="s">
        <v>1065</v>
      </c>
      <c r="K26" s="16"/>
      <c r="L26" s="21"/>
      <c r="M26" s="273"/>
      <c r="N26" s="273"/>
      <c r="O26" s="273"/>
      <c r="P26" s="273"/>
      <c r="Q26" s="273"/>
      <c r="R26" s="273"/>
      <c r="S26" s="273"/>
      <c r="T26" s="273"/>
      <c r="U26" s="16"/>
      <c r="V26" s="16"/>
      <c r="W26" s="16"/>
      <c r="X26" s="273"/>
      <c r="Y26" s="273"/>
      <c r="Z26" s="273"/>
      <c r="AA26" s="273"/>
      <c r="AB26" s="273"/>
      <c r="AC26" s="273"/>
      <c r="AD26" s="273"/>
      <c r="AE26" s="270">
        <f>SUM(AE18:AE25)</f>
        <v>0</v>
      </c>
      <c r="AF26" s="11" t="s">
        <v>1076</v>
      </c>
      <c r="AG26" s="16"/>
      <c r="AH26" s="16"/>
      <c r="AI26" s="252"/>
      <c r="AJ26" s="252"/>
      <c r="AK26" s="252"/>
      <c r="AL26" s="252"/>
      <c r="AM26" s="252"/>
      <c r="AN26" s="252"/>
      <c r="AO26" s="252"/>
      <c r="AP26" s="253">
        <f t="shared" si="0"/>
        <v>0</v>
      </c>
      <c r="AQ26" s="14"/>
      <c r="AR26" s="16"/>
    </row>
    <row r="27" spans="1:44" ht="11.45" customHeight="1" thickTop="1" x14ac:dyDescent="0.2">
      <c r="A27" s="58"/>
      <c r="B27" s="58"/>
      <c r="C27" s="58"/>
      <c r="D27" s="58"/>
      <c r="E27" s="58"/>
      <c r="F27" s="58"/>
      <c r="G27" s="72">
        <f>SUM(G24:G26)</f>
        <v>0</v>
      </c>
      <c r="J27" s="11" t="s">
        <v>1091</v>
      </c>
      <c r="K27" s="16"/>
      <c r="L27" s="16"/>
      <c r="M27" s="252"/>
      <c r="N27" s="252"/>
      <c r="O27" s="252"/>
      <c r="P27" s="252"/>
      <c r="Q27" s="252"/>
      <c r="R27" s="252"/>
      <c r="S27" s="252"/>
      <c r="T27" s="253">
        <f>CEILING(SUM(M27:S27),0.25)</f>
        <v>0</v>
      </c>
      <c r="U27" s="15" t="s">
        <v>1068</v>
      </c>
      <c r="V27" s="16"/>
      <c r="W27" s="16"/>
      <c r="X27" s="273"/>
      <c r="Y27" s="273"/>
      <c r="Z27" s="273"/>
      <c r="AA27" s="273"/>
      <c r="AB27" s="273"/>
      <c r="AC27" s="273"/>
      <c r="AD27" s="273"/>
      <c r="AE27" s="273"/>
      <c r="AF27" s="11" t="s">
        <v>1077</v>
      </c>
      <c r="AG27" s="16"/>
      <c r="AH27" s="16"/>
      <c r="AI27" s="252"/>
      <c r="AJ27" s="252"/>
      <c r="AK27" s="252"/>
      <c r="AL27" s="252"/>
      <c r="AM27" s="252"/>
      <c r="AN27" s="252"/>
      <c r="AO27" s="252"/>
      <c r="AP27" s="253">
        <f t="shared" si="0"/>
        <v>0</v>
      </c>
      <c r="AQ27" s="14"/>
      <c r="AR27" s="16"/>
    </row>
    <row r="28" spans="1:44" ht="11.45" customHeight="1" x14ac:dyDescent="0.2">
      <c r="A28" s="58"/>
      <c r="B28" s="58"/>
      <c r="C28" s="65" t="s">
        <v>182</v>
      </c>
      <c r="D28" s="67" t="s">
        <v>211</v>
      </c>
      <c r="E28" s="68"/>
      <c r="F28" s="203">
        <f>+'Fee Summary'!AA25</f>
        <v>0</v>
      </c>
      <c r="G28" s="69">
        <f>G19*F28</f>
        <v>0</v>
      </c>
      <c r="J28" s="11" t="s">
        <v>1092</v>
      </c>
      <c r="K28" s="16"/>
      <c r="L28" s="16"/>
      <c r="M28" s="252"/>
      <c r="N28" s="252"/>
      <c r="O28" s="252"/>
      <c r="P28" s="252"/>
      <c r="Q28" s="252"/>
      <c r="R28" s="252"/>
      <c r="S28" s="252"/>
      <c r="T28" s="253">
        <f>CEILING(SUM(M28:S28),0.25)</f>
        <v>0</v>
      </c>
      <c r="U28" s="11" t="s">
        <v>7</v>
      </c>
      <c r="V28" s="16"/>
      <c r="W28" s="16"/>
      <c r="X28" s="252"/>
      <c r="Y28" s="252"/>
      <c r="Z28" s="252"/>
      <c r="AA28" s="252"/>
      <c r="AB28" s="252"/>
      <c r="AC28" s="252"/>
      <c r="AD28" s="252"/>
      <c r="AE28" s="253">
        <f t="shared" ref="AE28:AE42" si="2">CEILING(SUM(X28:AD28),0.25)</f>
        <v>0</v>
      </c>
      <c r="AF28" s="11" t="s">
        <v>229</v>
      </c>
      <c r="AG28" s="16"/>
      <c r="AH28" s="16"/>
      <c r="AI28" s="252"/>
      <c r="AJ28" s="252"/>
      <c r="AK28" s="252"/>
      <c r="AL28" s="252"/>
      <c r="AM28" s="252"/>
      <c r="AN28" s="252"/>
      <c r="AO28" s="252"/>
      <c r="AP28" s="253">
        <f t="shared" si="0"/>
        <v>0</v>
      </c>
      <c r="AQ28" s="14"/>
      <c r="AR28" s="16"/>
    </row>
    <row r="29" spans="1:44" ht="11.45" customHeight="1" x14ac:dyDescent="0.2">
      <c r="A29" s="58"/>
      <c r="B29" s="58"/>
      <c r="C29" s="58"/>
      <c r="D29" s="834" t="s">
        <v>1217</v>
      </c>
      <c r="E29" s="834"/>
      <c r="F29" s="834"/>
      <c r="G29" s="73">
        <f>SUM(G27:G28)</f>
        <v>0</v>
      </c>
      <c r="J29" s="11" t="s">
        <v>245</v>
      </c>
      <c r="K29" s="21"/>
      <c r="M29" s="273"/>
      <c r="N29" s="273"/>
      <c r="O29" s="273"/>
      <c r="P29" s="273"/>
      <c r="Q29" s="273"/>
      <c r="R29" s="273"/>
      <c r="S29" s="273"/>
      <c r="T29" s="270">
        <f>SUM(T27:T28)</f>
        <v>0</v>
      </c>
      <c r="U29" s="11" t="s">
        <v>8</v>
      </c>
      <c r="V29" s="16"/>
      <c r="W29" s="16"/>
      <c r="X29" s="252"/>
      <c r="Y29" s="252"/>
      <c r="Z29" s="252"/>
      <c r="AA29" s="252"/>
      <c r="AB29" s="252"/>
      <c r="AC29" s="252"/>
      <c r="AD29" s="252"/>
      <c r="AE29" s="253">
        <f t="shared" si="2"/>
        <v>0</v>
      </c>
      <c r="AF29" s="11" t="s">
        <v>1078</v>
      </c>
      <c r="AG29" s="16"/>
      <c r="AH29" s="16"/>
      <c r="AI29" s="252"/>
      <c r="AJ29" s="252"/>
      <c r="AK29" s="252"/>
      <c r="AL29" s="252"/>
      <c r="AM29" s="252"/>
      <c r="AN29" s="252"/>
      <c r="AO29" s="252"/>
      <c r="AP29" s="253">
        <f t="shared" si="0"/>
        <v>0</v>
      </c>
      <c r="AQ29" s="88"/>
      <c r="AR29" s="16"/>
    </row>
    <row r="30" spans="1:44" ht="11.45" customHeight="1" x14ac:dyDescent="0.2">
      <c r="A30" s="58"/>
      <c r="B30" s="58"/>
      <c r="C30" s="58"/>
      <c r="D30" s="58"/>
      <c r="E30" s="58"/>
      <c r="F30" s="58"/>
      <c r="G30" s="58"/>
      <c r="J30" s="15" t="s">
        <v>265</v>
      </c>
      <c r="K30" s="21"/>
      <c r="L30" s="21"/>
      <c r="M30" s="273"/>
      <c r="N30" s="273"/>
      <c r="O30" s="273"/>
      <c r="P30" s="273"/>
      <c r="Q30" s="273"/>
      <c r="R30" s="273"/>
      <c r="S30" s="273"/>
      <c r="T30" s="273"/>
      <c r="U30" s="11" t="s">
        <v>87</v>
      </c>
      <c r="V30" s="16"/>
      <c r="W30" s="16"/>
      <c r="X30" s="252"/>
      <c r="Y30" s="252"/>
      <c r="Z30" s="252"/>
      <c r="AA30" s="252"/>
      <c r="AB30" s="252"/>
      <c r="AC30" s="252"/>
      <c r="AD30" s="252"/>
      <c r="AE30" s="253">
        <f t="shared" si="2"/>
        <v>0</v>
      </c>
      <c r="AF30" s="11" t="s">
        <v>230</v>
      </c>
      <c r="AG30" s="16"/>
      <c r="AH30" s="16"/>
      <c r="AI30" s="252"/>
      <c r="AJ30" s="252"/>
      <c r="AK30" s="252"/>
      <c r="AL30" s="252"/>
      <c r="AM30" s="252"/>
      <c r="AN30" s="252"/>
      <c r="AO30" s="252"/>
      <c r="AP30" s="253">
        <f t="shared" si="0"/>
        <v>0</v>
      </c>
      <c r="AQ30" s="88"/>
      <c r="AR30" s="16"/>
    </row>
    <row r="31" spans="1:44" ht="11.45" customHeight="1" x14ac:dyDescent="0.2">
      <c r="A31" s="58"/>
      <c r="B31" s="19" t="s">
        <v>537</v>
      </c>
      <c r="J31" s="11" t="s">
        <v>1091</v>
      </c>
      <c r="K31" s="16"/>
      <c r="L31" s="21"/>
      <c r="M31" s="252"/>
      <c r="N31" s="252"/>
      <c r="O31" s="252"/>
      <c r="P31" s="252"/>
      <c r="Q31" s="252"/>
      <c r="R31" s="252"/>
      <c r="S31" s="252"/>
      <c r="T31" s="253">
        <f>CEILING(SUM(M31:S31),0.25)</f>
        <v>0</v>
      </c>
      <c r="U31" s="11" t="s">
        <v>88</v>
      </c>
      <c r="V31" s="16"/>
      <c r="W31" s="16"/>
      <c r="X31" s="252"/>
      <c r="Y31" s="252"/>
      <c r="Z31" s="252"/>
      <c r="AA31" s="252"/>
      <c r="AB31" s="252"/>
      <c r="AC31" s="252"/>
      <c r="AD31" s="252"/>
      <c r="AE31" s="253">
        <f t="shared" si="2"/>
        <v>0</v>
      </c>
      <c r="AF31" s="11" t="s">
        <v>1079</v>
      </c>
      <c r="AG31" s="16"/>
      <c r="AH31" s="16"/>
      <c r="AI31" s="252"/>
      <c r="AJ31" s="252"/>
      <c r="AK31" s="252"/>
      <c r="AL31" s="252"/>
      <c r="AM31" s="252"/>
      <c r="AN31" s="252"/>
      <c r="AO31" s="252"/>
      <c r="AP31" s="253">
        <f t="shared" si="0"/>
        <v>0</v>
      </c>
      <c r="AQ31" s="88"/>
      <c r="AR31" s="16"/>
    </row>
    <row r="32" spans="1:44" ht="11.45" customHeight="1" x14ac:dyDescent="0.2">
      <c r="A32" s="60"/>
      <c r="B32" s="59" t="s">
        <v>192</v>
      </c>
      <c r="C32" s="59"/>
      <c r="D32" s="41" t="s">
        <v>538</v>
      </c>
      <c r="E32" s="41"/>
      <c r="F32" s="41" t="s">
        <v>539</v>
      </c>
      <c r="G32" s="41" t="s">
        <v>540</v>
      </c>
      <c r="H32" s="41"/>
      <c r="I32" s="61"/>
      <c r="J32" s="11" t="s">
        <v>1092</v>
      </c>
      <c r="K32" s="16"/>
      <c r="L32" s="21"/>
      <c r="M32" s="252"/>
      <c r="N32" s="252"/>
      <c r="O32" s="252"/>
      <c r="P32" s="252"/>
      <c r="Q32" s="252"/>
      <c r="R32" s="252"/>
      <c r="S32" s="252"/>
      <c r="T32" s="253">
        <f>CEILING(SUM(M32:S32),0.25)</f>
        <v>0</v>
      </c>
      <c r="U32" s="11" t="s">
        <v>89</v>
      </c>
      <c r="V32" s="16"/>
      <c r="W32" s="16"/>
      <c r="X32" s="252"/>
      <c r="Y32" s="252"/>
      <c r="Z32" s="252"/>
      <c r="AA32" s="252"/>
      <c r="AB32" s="252"/>
      <c r="AC32" s="252"/>
      <c r="AD32" s="252"/>
      <c r="AE32" s="253">
        <f t="shared" si="2"/>
        <v>0</v>
      </c>
      <c r="AF32" s="11" t="s">
        <v>227</v>
      </c>
      <c r="AG32" s="16"/>
      <c r="AH32" s="16"/>
      <c r="AI32" s="252"/>
      <c r="AJ32" s="252"/>
      <c r="AK32" s="252"/>
      <c r="AL32" s="252"/>
      <c r="AM32" s="252"/>
      <c r="AN32" s="252"/>
      <c r="AO32" s="252"/>
      <c r="AP32" s="253">
        <f t="shared" si="0"/>
        <v>0</v>
      </c>
      <c r="AQ32" s="88"/>
      <c r="AR32" s="16"/>
    </row>
    <row r="33" spans="1:44" ht="11.45" customHeight="1" x14ac:dyDescent="0.2">
      <c r="A33" s="74"/>
      <c r="B33" s="59"/>
      <c r="C33" s="59"/>
      <c r="D33" s="41"/>
      <c r="E33" s="41"/>
      <c r="F33" s="41"/>
      <c r="G33" s="41"/>
      <c r="H33" s="41"/>
      <c r="I33" s="58"/>
      <c r="J33" s="11" t="s">
        <v>245</v>
      </c>
      <c r="K33" s="11" t="s">
        <v>245</v>
      </c>
      <c r="L33" s="21"/>
      <c r="M33" s="273"/>
      <c r="N33" s="273"/>
      <c r="O33" s="273"/>
      <c r="P33" s="273"/>
      <c r="Q33" s="273"/>
      <c r="R33" s="273"/>
      <c r="S33" s="273"/>
      <c r="T33" s="270">
        <f>SUM(T31:T32)</f>
        <v>0</v>
      </c>
      <c r="U33" s="11" t="s">
        <v>90</v>
      </c>
      <c r="V33" s="16"/>
      <c r="W33" s="16"/>
      <c r="X33" s="252"/>
      <c r="Y33" s="252"/>
      <c r="Z33" s="252"/>
      <c r="AA33" s="252"/>
      <c r="AB33" s="252"/>
      <c r="AC33" s="252"/>
      <c r="AD33" s="252"/>
      <c r="AE33" s="253">
        <f t="shared" si="2"/>
        <v>0</v>
      </c>
      <c r="AF33" s="11" t="s">
        <v>228</v>
      </c>
      <c r="AG33" s="16"/>
      <c r="AH33" s="16"/>
      <c r="AI33" s="252"/>
      <c r="AJ33" s="252"/>
      <c r="AK33" s="252"/>
      <c r="AL33" s="252"/>
      <c r="AM33" s="252"/>
      <c r="AN33" s="252"/>
      <c r="AO33" s="252"/>
      <c r="AP33" s="253">
        <f t="shared" si="0"/>
        <v>0</v>
      </c>
      <c r="AQ33" s="88"/>
      <c r="AR33" s="16"/>
    </row>
    <row r="34" spans="1:44" ht="11.45" customHeight="1" x14ac:dyDescent="0.2">
      <c r="A34" s="60"/>
      <c r="B34" s="59" t="s">
        <v>104</v>
      </c>
      <c r="C34" s="61"/>
      <c r="D34" s="600"/>
      <c r="E34" s="322">
        <f>+IF(D14=0, ,D34/D14)</f>
        <v>0</v>
      </c>
      <c r="F34" s="198">
        <f>+'Fee Summary'!$P$11</f>
        <v>0</v>
      </c>
      <c r="G34" s="62">
        <f>+D34*F34</f>
        <v>0</v>
      </c>
      <c r="H34" s="168"/>
      <c r="I34" s="58"/>
      <c r="J34" s="15" t="s">
        <v>266</v>
      </c>
      <c r="K34" s="16"/>
      <c r="L34" s="21"/>
      <c r="M34" s="273"/>
      <c r="N34" s="273"/>
      <c r="O34" s="273"/>
      <c r="P34" s="273"/>
      <c r="Q34" s="273"/>
      <c r="R34" s="273"/>
      <c r="S34" s="273"/>
      <c r="T34" s="273"/>
      <c r="U34" s="11" t="s">
        <v>13</v>
      </c>
      <c r="V34" s="16"/>
      <c r="W34" s="16"/>
      <c r="X34" s="252"/>
      <c r="Y34" s="252"/>
      <c r="Z34" s="252"/>
      <c r="AA34" s="252"/>
      <c r="AB34" s="252"/>
      <c r="AC34" s="252"/>
      <c r="AD34" s="252"/>
      <c r="AE34" s="253">
        <f t="shared" si="2"/>
        <v>0</v>
      </c>
      <c r="AF34" s="11" t="s">
        <v>15</v>
      </c>
      <c r="AG34" s="16"/>
      <c r="AH34" s="16"/>
      <c r="AI34" s="252"/>
      <c r="AJ34" s="252"/>
      <c r="AK34" s="252"/>
      <c r="AL34" s="252"/>
      <c r="AM34" s="252"/>
      <c r="AN34" s="252"/>
      <c r="AO34" s="252"/>
      <c r="AP34" s="253">
        <f t="shared" si="0"/>
        <v>0</v>
      </c>
      <c r="AQ34" s="88"/>
      <c r="AR34" s="16"/>
    </row>
    <row r="35" spans="1:44" ht="11.45" customHeight="1" x14ac:dyDescent="0.2">
      <c r="A35" s="60"/>
      <c r="B35" s="59" t="s">
        <v>360</v>
      </c>
      <c r="C35" s="54"/>
      <c r="D35" s="600"/>
      <c r="E35" s="322">
        <f>+IF(D17=0, ,D35/D17)</f>
        <v>0</v>
      </c>
      <c r="F35" s="198">
        <f>+'Fee Summary'!$P$12</f>
        <v>0</v>
      </c>
      <c r="G35" s="62">
        <f>+D35*F35</f>
        <v>0</v>
      </c>
      <c r="H35" s="168"/>
      <c r="I35" s="58"/>
      <c r="J35" s="11" t="s">
        <v>984</v>
      </c>
      <c r="K35" s="16"/>
      <c r="L35" s="16"/>
      <c r="M35" s="252"/>
      <c r="N35" s="252"/>
      <c r="O35" s="252"/>
      <c r="P35" s="252"/>
      <c r="Q35" s="252"/>
      <c r="R35" s="252"/>
      <c r="S35" s="252"/>
      <c r="T35" s="253">
        <f>CEILING(SUM(M35:S35),0.25)</f>
        <v>0</v>
      </c>
      <c r="U35" s="11" t="s">
        <v>1069</v>
      </c>
      <c r="V35" s="16"/>
      <c r="W35" s="16"/>
      <c r="X35" s="252"/>
      <c r="Y35" s="252"/>
      <c r="Z35" s="252"/>
      <c r="AA35" s="252"/>
      <c r="AB35" s="252"/>
      <c r="AC35" s="252"/>
      <c r="AD35" s="252"/>
      <c r="AE35" s="253">
        <f t="shared" si="2"/>
        <v>0</v>
      </c>
      <c r="AF35" s="11" t="s">
        <v>1080</v>
      </c>
      <c r="AG35" s="16"/>
      <c r="AH35" s="16"/>
      <c r="AI35" s="252"/>
      <c r="AJ35" s="252"/>
      <c r="AK35" s="252"/>
      <c r="AL35" s="252"/>
      <c r="AM35" s="252"/>
      <c r="AN35" s="252"/>
      <c r="AO35" s="252"/>
      <c r="AP35" s="253">
        <f t="shared" si="0"/>
        <v>0</v>
      </c>
      <c r="AQ35" s="88"/>
      <c r="AR35" s="16"/>
    </row>
    <row r="36" spans="1:44" ht="11.45" customHeight="1" x14ac:dyDescent="0.2">
      <c r="A36" s="58"/>
      <c r="B36" s="59" t="s">
        <v>134</v>
      </c>
      <c r="C36" s="54"/>
      <c r="D36" s="600"/>
      <c r="E36" s="322">
        <f>+IF(D18=0, ,D36/D18)</f>
        <v>0</v>
      </c>
      <c r="F36" s="198">
        <f>+'Fee Summary'!$P$13</f>
        <v>0</v>
      </c>
      <c r="G36" s="62">
        <f>+D36*F36</f>
        <v>0</v>
      </c>
      <c r="H36" s="168"/>
      <c r="I36" s="58"/>
      <c r="J36" s="11" t="s">
        <v>143</v>
      </c>
      <c r="K36" s="16"/>
      <c r="L36" s="16"/>
      <c r="M36" s="252"/>
      <c r="N36" s="252"/>
      <c r="O36" s="252"/>
      <c r="P36" s="252"/>
      <c r="Q36" s="252"/>
      <c r="R36" s="252"/>
      <c r="S36" s="252"/>
      <c r="T36" s="253">
        <f>CEILING(SUM(M36:S36),0.25)</f>
        <v>0</v>
      </c>
      <c r="U36" s="11" t="s">
        <v>91</v>
      </c>
      <c r="V36" s="16"/>
      <c r="W36" s="16"/>
      <c r="X36" s="252"/>
      <c r="Y36" s="252"/>
      <c r="Z36" s="252"/>
      <c r="AA36" s="252"/>
      <c r="AB36" s="252"/>
      <c r="AC36" s="252"/>
      <c r="AD36" s="252"/>
      <c r="AE36" s="253">
        <f t="shared" si="2"/>
        <v>0</v>
      </c>
      <c r="AF36" s="11" t="s">
        <v>16</v>
      </c>
      <c r="AG36" s="16"/>
      <c r="AH36" s="16"/>
      <c r="AI36" s="252"/>
      <c r="AJ36" s="252"/>
      <c r="AK36" s="252"/>
      <c r="AL36" s="252"/>
      <c r="AM36" s="252"/>
      <c r="AN36" s="252"/>
      <c r="AO36" s="252"/>
      <c r="AP36" s="253">
        <f t="shared" si="0"/>
        <v>0</v>
      </c>
      <c r="AQ36" s="88"/>
      <c r="AR36" s="16"/>
    </row>
    <row r="37" spans="1:44" ht="11.45" customHeight="1" x14ac:dyDescent="0.2">
      <c r="A37" s="74"/>
      <c r="B37" s="55"/>
      <c r="C37" s="61" t="s">
        <v>46</v>
      </c>
      <c r="D37" s="601">
        <f>+SUM(D34:D36)</f>
        <v>0</v>
      </c>
      <c r="E37" s="323"/>
      <c r="F37" s="323"/>
      <c r="G37" s="167">
        <f>+SUM(G34:G36)</f>
        <v>0</v>
      </c>
      <c r="H37" s="168"/>
      <c r="I37" s="58"/>
      <c r="J37" s="16"/>
      <c r="K37" s="16"/>
      <c r="L37" s="16"/>
      <c r="M37" s="273"/>
      <c r="N37" s="273"/>
      <c r="O37" s="273"/>
      <c r="P37" s="273"/>
      <c r="Q37" s="273"/>
      <c r="R37" s="273"/>
      <c r="S37" s="273"/>
      <c r="T37" s="270">
        <f>SUM(T35:T36)</f>
        <v>0</v>
      </c>
      <c r="U37" s="11" t="s">
        <v>277</v>
      </c>
      <c r="V37" s="16"/>
      <c r="W37" s="16"/>
      <c r="X37" s="252"/>
      <c r="Y37" s="252"/>
      <c r="Z37" s="252"/>
      <c r="AA37" s="252"/>
      <c r="AB37" s="252"/>
      <c r="AC37" s="252"/>
      <c r="AD37" s="252"/>
      <c r="AE37" s="253">
        <f t="shared" si="2"/>
        <v>0</v>
      </c>
      <c r="AF37" s="11" t="s">
        <v>17</v>
      </c>
      <c r="AG37" s="16"/>
      <c r="AH37" s="16"/>
      <c r="AI37" s="252"/>
      <c r="AJ37" s="252"/>
      <c r="AK37" s="252"/>
      <c r="AL37" s="252"/>
      <c r="AM37" s="252"/>
      <c r="AN37" s="252"/>
      <c r="AO37" s="252"/>
      <c r="AP37" s="253">
        <f t="shared" si="0"/>
        <v>0</v>
      </c>
      <c r="AQ37" s="88"/>
      <c r="AR37" s="16"/>
    </row>
    <row r="38" spans="1:44" ht="11.45" customHeight="1" x14ac:dyDescent="0.2">
      <c r="A38" s="58"/>
      <c r="B38" s="58"/>
      <c r="D38" s="140"/>
      <c r="E38" s="141"/>
      <c r="F38" s="58"/>
      <c r="G38" s="58"/>
      <c r="H38" s="58"/>
      <c r="I38" s="58"/>
      <c r="J38" s="15" t="s">
        <v>1089</v>
      </c>
      <c r="K38" s="16"/>
      <c r="L38" s="21"/>
      <c r="M38" s="273"/>
      <c r="N38" s="273"/>
      <c r="O38" s="273"/>
      <c r="P38" s="273"/>
      <c r="Q38" s="273"/>
      <c r="R38" s="273"/>
      <c r="S38" s="273"/>
      <c r="T38" s="273"/>
      <c r="U38" s="11" t="s">
        <v>9</v>
      </c>
      <c r="V38" s="14"/>
      <c r="W38" s="16"/>
      <c r="X38" s="252"/>
      <c r="Y38" s="252"/>
      <c r="Z38" s="252"/>
      <c r="AA38" s="252"/>
      <c r="AB38" s="252"/>
      <c r="AC38" s="252"/>
      <c r="AD38" s="252"/>
      <c r="AE38" s="253">
        <f t="shared" si="2"/>
        <v>0</v>
      </c>
      <c r="AF38" s="11" t="s">
        <v>18</v>
      </c>
      <c r="AG38" s="16"/>
      <c r="AH38" s="16"/>
      <c r="AI38" s="252"/>
      <c r="AJ38" s="252"/>
      <c r="AK38" s="252"/>
      <c r="AL38" s="252"/>
      <c r="AM38" s="252"/>
      <c r="AN38" s="252"/>
      <c r="AO38" s="252"/>
      <c r="AP38" s="253">
        <f t="shared" si="0"/>
        <v>0</v>
      </c>
      <c r="AQ38" s="88"/>
      <c r="AR38" s="16"/>
    </row>
    <row r="39" spans="1:44" ht="11.45" customHeight="1" x14ac:dyDescent="0.2">
      <c r="A39" s="75"/>
      <c r="B39" s="60"/>
      <c r="E39" s="58"/>
      <c r="F39" s="58"/>
      <c r="G39" s="58"/>
      <c r="H39" s="58"/>
      <c r="I39" s="58"/>
      <c r="J39" s="11" t="s">
        <v>269</v>
      </c>
      <c r="K39" s="16"/>
      <c r="L39" s="21"/>
      <c r="M39" s="252"/>
      <c r="N39" s="252"/>
      <c r="O39" s="252"/>
      <c r="P39" s="252"/>
      <c r="Q39" s="252"/>
      <c r="R39" s="252"/>
      <c r="S39" s="252"/>
      <c r="T39" s="253">
        <f>CEILING(SUM(M39:S39),0.25)</f>
        <v>0</v>
      </c>
      <c r="U39" s="11" t="s">
        <v>10</v>
      </c>
      <c r="W39" s="14"/>
      <c r="X39" s="252"/>
      <c r="Y39" s="252"/>
      <c r="Z39" s="252"/>
      <c r="AA39" s="252"/>
      <c r="AB39" s="252"/>
      <c r="AC39" s="252"/>
      <c r="AD39" s="252"/>
      <c r="AE39" s="253">
        <f t="shared" si="2"/>
        <v>0</v>
      </c>
      <c r="AF39" s="11" t="s">
        <v>1081</v>
      </c>
      <c r="AG39" s="16"/>
      <c r="AH39" s="16"/>
      <c r="AI39" s="252"/>
      <c r="AJ39" s="252"/>
      <c r="AK39" s="252"/>
      <c r="AL39" s="252"/>
      <c r="AM39" s="252"/>
      <c r="AN39" s="252"/>
      <c r="AO39" s="252"/>
      <c r="AP39" s="253">
        <f t="shared" si="0"/>
        <v>0</v>
      </c>
      <c r="AQ39" s="88"/>
      <c r="AR39" s="16"/>
    </row>
    <row r="40" spans="1:44" ht="11.45" customHeight="1" x14ac:dyDescent="0.2">
      <c r="B40" s="60"/>
      <c r="E40" s="58"/>
      <c r="F40" s="58"/>
      <c r="G40" s="58"/>
      <c r="H40" s="58"/>
      <c r="I40" s="58"/>
      <c r="J40" s="16"/>
      <c r="K40" s="21"/>
      <c r="L40" s="21"/>
      <c r="M40" s="273"/>
      <c r="N40" s="273"/>
      <c r="O40" s="273"/>
      <c r="P40" s="273"/>
      <c r="Q40" s="273"/>
      <c r="R40" s="273"/>
      <c r="S40" s="273"/>
      <c r="T40" s="586"/>
      <c r="U40" s="11" t="s">
        <v>11</v>
      </c>
      <c r="X40" s="252"/>
      <c r="Y40" s="252"/>
      <c r="Z40" s="252"/>
      <c r="AA40" s="252"/>
      <c r="AB40" s="252"/>
      <c r="AC40" s="252"/>
      <c r="AD40" s="252"/>
      <c r="AE40" s="253">
        <f t="shared" si="2"/>
        <v>0</v>
      </c>
      <c r="AF40" s="11" t="s">
        <v>1082</v>
      </c>
      <c r="AG40" s="16"/>
      <c r="AH40" s="16"/>
      <c r="AI40" s="252"/>
      <c r="AJ40" s="252"/>
      <c r="AK40" s="252"/>
      <c r="AL40" s="252"/>
      <c r="AM40" s="252"/>
      <c r="AN40" s="252"/>
      <c r="AO40" s="252"/>
      <c r="AP40" s="253">
        <f t="shared" si="0"/>
        <v>0</v>
      </c>
      <c r="AQ40" s="88"/>
      <c r="AR40" s="16"/>
    </row>
    <row r="41" spans="1:44" ht="11.45" customHeight="1" thickBot="1" x14ac:dyDescent="0.25">
      <c r="B41" s="60"/>
      <c r="C41" s="14"/>
      <c r="D41" s="14"/>
      <c r="E41" s="14"/>
      <c r="F41" s="14"/>
      <c r="G41" s="14"/>
      <c r="H41" s="58"/>
      <c r="I41" s="58"/>
      <c r="J41" s="16"/>
      <c r="K41" s="21"/>
      <c r="L41" s="21"/>
      <c r="M41" s="266"/>
      <c r="N41" s="266"/>
      <c r="O41" s="266"/>
      <c r="P41" s="266"/>
      <c r="Q41" s="266"/>
      <c r="R41" s="266"/>
      <c r="S41" s="266"/>
      <c r="T41" s="267"/>
      <c r="U41" s="11" t="s">
        <v>12</v>
      </c>
      <c r="X41" s="252"/>
      <c r="Y41" s="252"/>
      <c r="Z41" s="252"/>
      <c r="AA41" s="252"/>
      <c r="AB41" s="252"/>
      <c r="AC41" s="252"/>
      <c r="AD41" s="252"/>
      <c r="AE41" s="253">
        <f t="shared" si="2"/>
        <v>0</v>
      </c>
      <c r="AF41" s="11" t="s">
        <v>19</v>
      </c>
      <c r="AG41" s="16"/>
      <c r="AH41" s="16"/>
      <c r="AI41" s="252"/>
      <c r="AJ41" s="252"/>
      <c r="AK41" s="252"/>
      <c r="AL41" s="252"/>
      <c r="AM41" s="252"/>
      <c r="AN41" s="252"/>
      <c r="AO41" s="252"/>
      <c r="AP41" s="253">
        <f t="shared" si="0"/>
        <v>0</v>
      </c>
      <c r="AQ41" s="88"/>
      <c r="AR41" s="16"/>
    </row>
    <row r="42" spans="1:44" ht="11.45" customHeight="1" thickTop="1" x14ac:dyDescent="0.2">
      <c r="A42" s="14"/>
      <c r="B42" s="14"/>
      <c r="C42" s="14"/>
      <c r="D42" s="14"/>
      <c r="E42" s="14"/>
      <c r="F42" s="14"/>
      <c r="G42" s="14"/>
      <c r="H42" s="14"/>
      <c r="I42" s="14"/>
      <c r="J42" s="16"/>
      <c r="L42" s="21" t="s">
        <v>57</v>
      </c>
      <c r="M42" s="469">
        <f t="shared" ref="M42:S42" si="3">SUM(M10:M39)</f>
        <v>0</v>
      </c>
      <c r="N42" s="469">
        <f t="shared" si="3"/>
        <v>0</v>
      </c>
      <c r="O42" s="469">
        <f t="shared" si="3"/>
        <v>0</v>
      </c>
      <c r="P42" s="469">
        <f t="shared" si="3"/>
        <v>0</v>
      </c>
      <c r="Q42" s="469">
        <f t="shared" si="3"/>
        <v>0</v>
      </c>
      <c r="R42" s="469">
        <f t="shared" si="3"/>
        <v>0</v>
      </c>
      <c r="S42" s="469">
        <f t="shared" si="3"/>
        <v>0</v>
      </c>
      <c r="T42" s="469">
        <f>+SUM(M42:S42)</f>
        <v>0</v>
      </c>
      <c r="U42" s="11" t="s">
        <v>1070</v>
      </c>
      <c r="X42" s="252"/>
      <c r="Y42" s="252"/>
      <c r="Z42" s="252"/>
      <c r="AA42" s="252"/>
      <c r="AB42" s="252"/>
      <c r="AC42" s="252"/>
      <c r="AD42" s="252"/>
      <c r="AE42" s="253">
        <f t="shared" si="2"/>
        <v>0</v>
      </c>
      <c r="AF42" s="11" t="s">
        <v>20</v>
      </c>
      <c r="AG42" s="16"/>
      <c r="AH42" s="16"/>
      <c r="AI42" s="252"/>
      <c r="AJ42" s="252"/>
      <c r="AK42" s="252"/>
      <c r="AL42" s="252"/>
      <c r="AM42" s="252"/>
      <c r="AN42" s="252"/>
      <c r="AO42" s="252"/>
      <c r="AP42" s="253">
        <f t="shared" si="0"/>
        <v>0</v>
      </c>
      <c r="AQ42" s="88"/>
      <c r="AR42" s="16"/>
    </row>
    <row r="43" spans="1:44" ht="11.45" customHeight="1" x14ac:dyDescent="0.2">
      <c r="A43" s="14"/>
      <c r="B43" s="14"/>
      <c r="C43" s="14"/>
      <c r="D43" s="14"/>
      <c r="E43" s="14"/>
      <c r="F43" s="14"/>
      <c r="G43" s="14"/>
      <c r="H43" s="14"/>
      <c r="I43" s="14"/>
      <c r="J43" s="16"/>
      <c r="M43" s="194"/>
      <c r="N43" s="194"/>
      <c r="O43" s="194"/>
      <c r="P43" s="194"/>
      <c r="Q43" s="194"/>
      <c r="R43" s="194"/>
      <c r="S43" s="194"/>
      <c r="U43" s="21"/>
      <c r="V43" s="21"/>
      <c r="W43" s="21"/>
      <c r="X43" s="273"/>
      <c r="Y43" s="273"/>
      <c r="Z43" s="273"/>
      <c r="AA43" s="273"/>
      <c r="AB43" s="273"/>
      <c r="AC43" s="273"/>
      <c r="AD43" s="273"/>
      <c r="AE43" s="270">
        <f>SUM(AE28:AE42)</f>
        <v>0</v>
      </c>
      <c r="AF43" s="11" t="s">
        <v>1087</v>
      </c>
      <c r="AG43" s="156"/>
      <c r="AH43" s="16"/>
      <c r="AI43" s="252"/>
      <c r="AJ43" s="252"/>
      <c r="AK43" s="252"/>
      <c r="AL43" s="252"/>
      <c r="AM43" s="252"/>
      <c r="AN43" s="252"/>
      <c r="AO43" s="252"/>
      <c r="AP43" s="253">
        <f t="shared" si="0"/>
        <v>0</v>
      </c>
      <c r="AQ43" s="88"/>
      <c r="AR43" s="16"/>
    </row>
    <row r="44" spans="1:44" ht="11.45" customHeight="1" x14ac:dyDescent="0.2">
      <c r="A44" s="14"/>
      <c r="B44" s="14"/>
      <c r="C44" s="14"/>
      <c r="D44" s="14"/>
      <c r="E44" s="14"/>
      <c r="F44" s="14"/>
      <c r="G44" s="14"/>
      <c r="H44" s="14"/>
      <c r="I44" s="14"/>
      <c r="T44" s="14"/>
      <c r="U44" s="15" t="s">
        <v>827</v>
      </c>
      <c r="V44" s="16"/>
      <c r="W44" s="16"/>
      <c r="X44" s="273"/>
      <c r="Y44" s="273"/>
      <c r="Z44" s="273"/>
      <c r="AA44" s="273"/>
      <c r="AB44" s="273"/>
      <c r="AC44" s="273"/>
      <c r="AD44" s="273"/>
      <c r="AE44" s="273"/>
      <c r="AF44" s="11" t="s">
        <v>1086</v>
      </c>
      <c r="AG44" s="16"/>
      <c r="AH44" s="16"/>
      <c r="AI44" s="252"/>
      <c r="AJ44" s="252"/>
      <c r="AK44" s="252"/>
      <c r="AL44" s="252"/>
      <c r="AM44" s="252"/>
      <c r="AN44" s="252"/>
      <c r="AO44" s="252"/>
      <c r="AP44" s="253">
        <f t="shared" si="0"/>
        <v>0</v>
      </c>
      <c r="AQ44" s="88"/>
      <c r="AR44" s="16"/>
    </row>
    <row r="45" spans="1:44" ht="11.45" customHeight="1" x14ac:dyDescent="0.2">
      <c r="A45" s="14"/>
      <c r="B45" s="14"/>
      <c r="C45" s="14"/>
      <c r="D45" s="14"/>
      <c r="E45" s="14"/>
      <c r="F45" s="14"/>
      <c r="G45" s="14"/>
      <c r="H45" s="14"/>
      <c r="I45" s="14"/>
      <c r="T45" s="129"/>
      <c r="U45" s="11" t="s">
        <v>1071</v>
      </c>
      <c r="V45" s="16"/>
      <c r="W45" s="16"/>
      <c r="X45" s="252"/>
      <c r="Y45" s="252"/>
      <c r="Z45" s="252"/>
      <c r="AA45" s="252"/>
      <c r="AB45" s="252"/>
      <c r="AC45" s="252"/>
      <c r="AD45" s="252"/>
      <c r="AE45" s="253">
        <f>CEILING(SUM(X45:AD45),0.25)</f>
        <v>0</v>
      </c>
      <c r="AF45" s="11" t="s">
        <v>1063</v>
      </c>
      <c r="AI45" s="252"/>
      <c r="AJ45" s="252"/>
      <c r="AK45" s="252"/>
      <c r="AL45" s="252"/>
      <c r="AM45" s="252"/>
      <c r="AN45" s="252"/>
      <c r="AO45" s="252"/>
      <c r="AP45" s="253">
        <f t="shared" si="0"/>
        <v>0</v>
      </c>
      <c r="AQ45" s="88"/>
      <c r="AR45" s="16"/>
    </row>
    <row r="46" spans="1:44" ht="11.45" customHeight="1" x14ac:dyDescent="0.2">
      <c r="A46" s="14"/>
      <c r="B46" s="14"/>
      <c r="C46" s="14"/>
      <c r="D46" s="14"/>
      <c r="E46" s="14"/>
      <c r="F46" s="14"/>
      <c r="G46" s="14"/>
      <c r="H46" s="14"/>
      <c r="I46" s="14"/>
      <c r="U46" s="11" t="s">
        <v>245</v>
      </c>
      <c r="V46" s="16"/>
      <c r="W46" s="16"/>
      <c r="X46" s="273"/>
      <c r="Y46" s="273"/>
      <c r="Z46" s="273"/>
      <c r="AA46" s="273"/>
      <c r="AB46" s="273"/>
      <c r="AC46" s="273"/>
      <c r="AD46" s="273"/>
      <c r="AE46" s="271"/>
      <c r="AF46" s="11" t="s">
        <v>1083</v>
      </c>
      <c r="AI46" s="252"/>
      <c r="AJ46" s="252"/>
      <c r="AK46" s="252"/>
      <c r="AL46" s="252"/>
      <c r="AM46" s="252"/>
      <c r="AN46" s="252"/>
      <c r="AO46" s="252"/>
      <c r="AP46" s="253">
        <f t="shared" si="0"/>
        <v>0</v>
      </c>
      <c r="AQ46" s="88"/>
      <c r="AR46" s="16"/>
    </row>
    <row r="47" spans="1:44" ht="11.45" customHeight="1" x14ac:dyDescent="0.2">
      <c r="A47" s="14"/>
      <c r="B47" s="14"/>
      <c r="C47" s="14"/>
      <c r="D47" s="14"/>
      <c r="E47" s="14"/>
      <c r="F47" s="14"/>
      <c r="G47" s="14"/>
      <c r="H47" s="14"/>
      <c r="I47" s="14"/>
      <c r="U47" s="15" t="s">
        <v>1072</v>
      </c>
      <c r="V47" s="16"/>
      <c r="W47" s="16"/>
      <c r="X47" s="273"/>
      <c r="Y47" s="273"/>
      <c r="Z47" s="273"/>
      <c r="AA47" s="273"/>
      <c r="AB47" s="273"/>
      <c r="AC47" s="273"/>
      <c r="AD47" s="273"/>
      <c r="AE47" s="273"/>
      <c r="AF47" s="11" t="s">
        <v>1085</v>
      </c>
      <c r="AG47" s="16"/>
      <c r="AH47" s="16"/>
      <c r="AI47" s="252"/>
      <c r="AJ47" s="252"/>
      <c r="AK47" s="252"/>
      <c r="AL47" s="252"/>
      <c r="AM47" s="252"/>
      <c r="AN47" s="252"/>
      <c r="AO47" s="252"/>
      <c r="AP47" s="253">
        <f t="shared" si="0"/>
        <v>0</v>
      </c>
      <c r="AQ47" s="88"/>
      <c r="AR47" s="16"/>
    </row>
    <row r="48" spans="1:44" ht="11.45" customHeight="1" x14ac:dyDescent="0.2">
      <c r="A48" s="14"/>
      <c r="B48" s="14"/>
      <c r="C48" s="14"/>
      <c r="D48" s="14"/>
      <c r="E48" s="14"/>
      <c r="F48" s="14"/>
      <c r="G48" s="14"/>
      <c r="H48" s="14"/>
      <c r="I48" s="14"/>
      <c r="U48" s="11" t="s">
        <v>1073</v>
      </c>
      <c r="V48" s="16"/>
      <c r="W48" s="16"/>
      <c r="X48" s="252"/>
      <c r="Y48" s="252"/>
      <c r="Z48" s="252"/>
      <c r="AA48" s="252"/>
      <c r="AB48" s="252"/>
      <c r="AC48" s="252"/>
      <c r="AD48" s="252"/>
      <c r="AE48" s="253">
        <f>CEILING(SUM(X48:AD48),0.25)</f>
        <v>0</v>
      </c>
      <c r="AF48" s="11" t="s">
        <v>1084</v>
      </c>
      <c r="AG48" s="16"/>
      <c r="AH48" s="16"/>
      <c r="AI48" s="252"/>
      <c r="AJ48" s="252"/>
      <c r="AK48" s="252"/>
      <c r="AL48" s="252"/>
      <c r="AM48" s="252"/>
      <c r="AN48" s="252"/>
      <c r="AO48" s="252"/>
      <c r="AP48" s="253">
        <f t="shared" si="0"/>
        <v>0</v>
      </c>
      <c r="AQ48" s="88"/>
      <c r="AR48" s="16"/>
    </row>
    <row r="49" spans="1:44" ht="11.45" customHeight="1" x14ac:dyDescent="0.2">
      <c r="A49" s="14"/>
      <c r="B49" s="14"/>
      <c r="C49" s="14"/>
      <c r="D49" s="14"/>
      <c r="E49" s="14"/>
      <c r="F49" s="14"/>
      <c r="G49" s="14"/>
      <c r="H49" s="14"/>
      <c r="I49" s="14"/>
      <c r="U49" s="11" t="s">
        <v>245</v>
      </c>
      <c r="V49" s="16"/>
      <c r="W49" s="16"/>
      <c r="X49" s="273"/>
      <c r="Y49" s="273"/>
      <c r="Z49" s="273"/>
      <c r="AA49" s="273"/>
      <c r="AB49" s="273"/>
      <c r="AC49" s="273"/>
      <c r="AD49" s="273"/>
      <c r="AE49" s="271"/>
      <c r="AF49" s="15" t="s">
        <v>301</v>
      </c>
      <c r="AG49" s="156"/>
      <c r="AH49" s="156"/>
      <c r="AI49" s="273"/>
      <c r="AJ49" s="273"/>
      <c r="AK49" s="273"/>
      <c r="AL49" s="273"/>
      <c r="AM49" s="273"/>
      <c r="AN49" s="273"/>
      <c r="AO49" s="273"/>
      <c r="AP49" s="270">
        <f>SUM(AP11:AP48)</f>
        <v>0</v>
      </c>
      <c r="AQ49" s="88"/>
      <c r="AR49" s="16"/>
    </row>
    <row r="50" spans="1:44" ht="11.45" customHeight="1" thickBot="1" x14ac:dyDescent="0.25">
      <c r="A50" s="14"/>
      <c r="B50" s="14"/>
      <c r="C50" s="14"/>
      <c r="D50" s="14"/>
      <c r="E50" s="14"/>
      <c r="F50" s="14"/>
      <c r="G50" s="14"/>
      <c r="H50" s="14"/>
      <c r="I50" s="14"/>
      <c r="U50" s="14"/>
      <c r="V50" s="21"/>
      <c r="W50" s="21"/>
      <c r="X50" s="266"/>
      <c r="Y50" s="266"/>
      <c r="Z50" s="266"/>
      <c r="AA50" s="266"/>
      <c r="AB50" s="266"/>
      <c r="AC50" s="266"/>
      <c r="AD50" s="266"/>
      <c r="AE50" s="267"/>
      <c r="AF50" s="11" t="s">
        <v>298</v>
      </c>
      <c r="AG50" s="23"/>
      <c r="AH50" s="156"/>
      <c r="AI50" s="273"/>
      <c r="AJ50" s="273"/>
      <c r="AK50" s="273"/>
      <c r="AL50" s="273"/>
      <c r="AM50" s="273"/>
      <c r="AN50" s="273"/>
      <c r="AO50" s="273"/>
      <c r="AP50" s="273"/>
      <c r="AQ50" s="88"/>
      <c r="AR50" s="16"/>
    </row>
    <row r="51" spans="1:44" ht="11.45" customHeight="1" thickTop="1" x14ac:dyDescent="0.2">
      <c r="A51" s="14"/>
      <c r="B51" s="14"/>
      <c r="C51" s="14"/>
      <c r="D51" s="14"/>
      <c r="E51" s="14"/>
      <c r="F51" s="14"/>
      <c r="G51" s="14"/>
      <c r="H51" s="14"/>
      <c r="I51" s="14"/>
      <c r="U51" s="14"/>
      <c r="W51" s="21" t="s">
        <v>57</v>
      </c>
      <c r="X51" s="469">
        <f t="shared" ref="X51:AD51" si="4">SUM(X10:X48)</f>
        <v>0</v>
      </c>
      <c r="Y51" s="469">
        <f t="shared" si="4"/>
        <v>0</v>
      </c>
      <c r="Z51" s="469">
        <f t="shared" si="4"/>
        <v>0</v>
      </c>
      <c r="AA51" s="469">
        <f t="shared" si="4"/>
        <v>0</v>
      </c>
      <c r="AB51" s="469">
        <f t="shared" si="4"/>
        <v>0</v>
      </c>
      <c r="AC51" s="469">
        <f t="shared" si="4"/>
        <v>0</v>
      </c>
      <c r="AD51" s="469">
        <f t="shared" si="4"/>
        <v>0</v>
      </c>
      <c r="AE51" s="469">
        <f>SUM(X51:AD51)</f>
        <v>0</v>
      </c>
      <c r="AF51" s="11" t="s">
        <v>299</v>
      </c>
      <c r="AG51" s="23"/>
      <c r="AH51" s="156"/>
      <c r="AI51" s="252"/>
      <c r="AJ51" s="252"/>
      <c r="AK51" s="252"/>
      <c r="AL51" s="252"/>
      <c r="AM51" s="252"/>
      <c r="AN51" s="252"/>
      <c r="AO51" s="252"/>
      <c r="AP51" s="253">
        <f>SUM(AI51:AO51)</f>
        <v>0</v>
      </c>
      <c r="AQ51" s="88"/>
      <c r="AR51" s="16"/>
    </row>
    <row r="52" spans="1:44" ht="11.45" customHeight="1" x14ac:dyDescent="0.2">
      <c r="A52" s="14"/>
      <c r="B52" s="14"/>
      <c r="C52" s="14"/>
      <c r="D52" s="14"/>
      <c r="E52" s="14"/>
      <c r="F52" s="14"/>
      <c r="G52" s="14"/>
      <c r="H52" s="14"/>
      <c r="I52" s="14"/>
      <c r="K52" s="14"/>
      <c r="L52" s="14"/>
      <c r="M52" s="14"/>
      <c r="N52" s="14"/>
      <c r="O52" s="14"/>
      <c r="P52" s="14"/>
      <c r="Q52" s="14"/>
      <c r="R52" s="14"/>
      <c r="S52" s="14"/>
      <c r="T52" s="14"/>
      <c r="X52" s="194"/>
      <c r="Y52" s="194"/>
      <c r="Z52" s="194"/>
      <c r="AA52" s="194"/>
      <c r="AB52" s="194"/>
      <c r="AC52" s="194"/>
      <c r="AD52" s="194"/>
      <c r="AE52" s="131"/>
      <c r="AF52" s="11" t="s">
        <v>300</v>
      </c>
      <c r="AG52" s="23"/>
      <c r="AH52" s="156"/>
      <c r="AI52" s="252"/>
      <c r="AJ52" s="252"/>
      <c r="AK52" s="252"/>
      <c r="AL52" s="252"/>
      <c r="AM52" s="252"/>
      <c r="AN52" s="252"/>
      <c r="AO52" s="252"/>
      <c r="AP52" s="253">
        <f>SUM(AI52:AO52)</f>
        <v>0</v>
      </c>
      <c r="AQ52" s="9"/>
      <c r="AR52" s="16"/>
    </row>
    <row r="53" spans="1:44" ht="11.45" customHeight="1" x14ac:dyDescent="0.2">
      <c r="A53" s="14"/>
      <c r="B53" s="14"/>
      <c r="C53" s="14"/>
      <c r="D53" s="14"/>
      <c r="E53" s="14"/>
      <c r="F53" s="14"/>
      <c r="G53" s="14"/>
      <c r="H53" s="14"/>
      <c r="I53" s="14"/>
      <c r="J53" s="14"/>
      <c r="K53" s="16"/>
      <c r="L53" s="16"/>
      <c r="M53" s="16"/>
      <c r="N53" s="16"/>
      <c r="O53" s="16"/>
      <c r="P53" s="16"/>
      <c r="Q53" s="16"/>
      <c r="R53" s="16"/>
      <c r="S53" s="16"/>
      <c r="T53" s="16"/>
      <c r="AE53" s="14"/>
      <c r="AF53" s="23"/>
      <c r="AG53" s="23"/>
      <c r="AH53" s="156"/>
      <c r="AI53" s="273"/>
      <c r="AJ53" s="273"/>
      <c r="AK53" s="273"/>
      <c r="AL53" s="273"/>
      <c r="AM53" s="273"/>
      <c r="AN53" s="273"/>
      <c r="AO53" s="273"/>
      <c r="AP53" s="270">
        <f>SUM(AP51:AP52)</f>
        <v>0</v>
      </c>
      <c r="AQ53" s="9"/>
      <c r="AR53" s="16"/>
    </row>
    <row r="54" spans="1:44" ht="11.45" customHeight="1" x14ac:dyDescent="0.2">
      <c r="A54" s="14"/>
      <c r="B54" s="14"/>
      <c r="C54" s="14"/>
      <c r="D54" s="14"/>
      <c r="E54" s="14"/>
      <c r="F54" s="14"/>
      <c r="G54" s="14"/>
      <c r="H54" s="14"/>
      <c r="I54" s="14"/>
      <c r="J54" s="16"/>
      <c r="K54" s="16"/>
      <c r="L54" s="16"/>
      <c r="M54" s="16"/>
      <c r="N54" s="16"/>
      <c r="O54" s="16"/>
      <c r="P54" s="16"/>
      <c r="Q54" s="16"/>
      <c r="R54" s="16"/>
      <c r="S54" s="16"/>
      <c r="T54" s="16"/>
      <c r="AF54" s="15" t="s">
        <v>1093</v>
      </c>
      <c r="AG54" s="23"/>
      <c r="AH54" s="16"/>
      <c r="AI54" s="273"/>
      <c r="AJ54" s="273"/>
      <c r="AK54" s="273"/>
      <c r="AL54" s="273"/>
      <c r="AM54" s="273"/>
      <c r="AN54" s="273"/>
      <c r="AO54" s="273"/>
      <c r="AP54" s="273"/>
      <c r="AQ54" s="9"/>
      <c r="AR54" s="14"/>
    </row>
    <row r="55" spans="1:44" ht="11.45" customHeight="1" x14ac:dyDescent="0.2">
      <c r="A55" s="14"/>
      <c r="B55" s="14"/>
      <c r="C55" s="14"/>
      <c r="D55" s="14"/>
      <c r="E55" s="14"/>
      <c r="F55" s="14"/>
      <c r="G55" s="14"/>
      <c r="H55" s="14"/>
      <c r="I55" s="14"/>
      <c r="J55" s="16"/>
      <c r="K55" s="14"/>
      <c r="L55" s="14"/>
      <c r="M55" s="14"/>
      <c r="N55" s="14"/>
      <c r="O55" s="14"/>
      <c r="P55" s="14"/>
      <c r="Q55" s="14"/>
      <c r="R55" s="14"/>
      <c r="S55" s="14"/>
      <c r="T55" s="14"/>
      <c r="U55" s="13"/>
      <c r="V55" s="16"/>
      <c r="AF55" s="11" t="s">
        <v>1094</v>
      </c>
      <c r="AG55" s="16"/>
      <c r="AH55" s="16"/>
      <c r="AI55" s="252"/>
      <c r="AJ55" s="252"/>
      <c r="AK55" s="252"/>
      <c r="AL55" s="252"/>
      <c r="AM55" s="252"/>
      <c r="AN55" s="252"/>
      <c r="AO55" s="252"/>
      <c r="AP55" s="253">
        <f>SUM(AI55:AO55)</f>
        <v>0</v>
      </c>
      <c r="AQ55" s="9"/>
      <c r="AR55" s="14"/>
    </row>
    <row r="56" spans="1:44" ht="11.45" customHeight="1" x14ac:dyDescent="0.2">
      <c r="A56" s="14"/>
      <c r="B56" s="14"/>
      <c r="C56" s="14"/>
      <c r="D56" s="14"/>
      <c r="E56" s="14"/>
      <c r="F56" s="14"/>
      <c r="G56" s="14"/>
      <c r="H56" s="14"/>
      <c r="I56" s="14"/>
      <c r="J56" s="14"/>
      <c r="K56" s="14"/>
      <c r="L56" s="14"/>
      <c r="M56" s="14"/>
      <c r="N56" s="14"/>
      <c r="O56" s="14"/>
      <c r="P56" s="14"/>
      <c r="Q56" s="14"/>
      <c r="R56" s="14"/>
      <c r="S56" s="14"/>
      <c r="T56" s="14"/>
      <c r="U56" s="23"/>
      <c r="V56" s="16"/>
      <c r="AF56" s="11" t="s">
        <v>1088</v>
      </c>
      <c r="AG56" s="16"/>
      <c r="AH56" s="16"/>
      <c r="AI56" s="252"/>
      <c r="AJ56" s="252"/>
      <c r="AK56" s="252"/>
      <c r="AL56" s="252"/>
      <c r="AM56" s="252"/>
      <c r="AN56" s="252"/>
      <c r="AO56" s="252"/>
      <c r="AP56" s="253">
        <f>SUM(AI56:AO56)</f>
        <v>0</v>
      </c>
      <c r="AQ56" s="9"/>
      <c r="AR56" s="14"/>
    </row>
    <row r="57" spans="1:44" ht="11.45" customHeight="1" x14ac:dyDescent="0.2">
      <c r="A57" s="14"/>
      <c r="B57" s="14"/>
      <c r="C57" s="14"/>
      <c r="D57" s="14"/>
      <c r="E57" s="14"/>
      <c r="F57" s="14"/>
      <c r="G57" s="14"/>
      <c r="H57" s="14"/>
      <c r="I57" s="14"/>
      <c r="J57" s="14"/>
      <c r="K57" s="14"/>
      <c r="L57" s="14"/>
      <c r="M57" s="14"/>
      <c r="N57" s="14"/>
      <c r="O57" s="14"/>
      <c r="P57" s="14"/>
      <c r="Q57" s="14"/>
      <c r="R57" s="14"/>
      <c r="S57" s="14"/>
      <c r="T57" s="14"/>
      <c r="AF57" s="11" t="s">
        <v>245</v>
      </c>
      <c r="AG57" s="16"/>
      <c r="AH57" s="16"/>
      <c r="AI57" s="273"/>
      <c r="AJ57" s="273"/>
      <c r="AK57" s="273"/>
      <c r="AL57" s="273"/>
      <c r="AM57" s="273"/>
      <c r="AN57" s="273"/>
      <c r="AO57" s="273"/>
      <c r="AP57" s="270">
        <f>SUM(AP55:AP56)</f>
        <v>0</v>
      </c>
      <c r="AQ57" s="9"/>
      <c r="AR57" s="14"/>
    </row>
    <row r="58" spans="1:44" ht="11.45" customHeight="1" x14ac:dyDescent="0.2">
      <c r="A58" s="14"/>
      <c r="B58" s="14"/>
      <c r="C58" s="14"/>
      <c r="D58" s="14"/>
      <c r="E58" s="14"/>
      <c r="F58" s="14"/>
      <c r="G58" s="14"/>
      <c r="H58" s="14"/>
      <c r="I58" s="14"/>
      <c r="J58" s="14"/>
      <c r="K58" s="14"/>
      <c r="L58" s="14"/>
      <c r="M58" s="14"/>
      <c r="N58" s="14"/>
      <c r="O58" s="14"/>
      <c r="P58" s="14"/>
      <c r="Q58" s="14"/>
      <c r="R58" s="14"/>
      <c r="S58" s="14"/>
      <c r="T58" s="14"/>
      <c r="AF58" s="15" t="s">
        <v>157</v>
      </c>
      <c r="AG58" s="16"/>
      <c r="AH58" s="16"/>
      <c r="AI58" s="273"/>
      <c r="AJ58" s="273"/>
      <c r="AK58" s="273"/>
      <c r="AL58" s="273"/>
      <c r="AM58" s="273"/>
      <c r="AN58" s="273"/>
      <c r="AO58" s="273"/>
      <c r="AP58" s="273"/>
      <c r="AQ58" s="14"/>
      <c r="AR58" s="14"/>
    </row>
    <row r="59" spans="1:44" ht="11.45" customHeight="1" x14ac:dyDescent="0.2">
      <c r="A59" s="14"/>
      <c r="B59" s="14"/>
      <c r="C59" s="14"/>
      <c r="D59" s="14"/>
      <c r="E59" s="14"/>
      <c r="F59" s="14"/>
      <c r="G59" s="14"/>
      <c r="H59" s="14"/>
      <c r="I59" s="14"/>
      <c r="J59" s="14"/>
      <c r="K59" s="14"/>
      <c r="L59" s="14"/>
      <c r="M59" s="14"/>
      <c r="N59" s="14"/>
      <c r="O59" s="14"/>
      <c r="P59" s="14"/>
      <c r="Q59" s="14"/>
      <c r="R59" s="14"/>
      <c r="S59" s="14"/>
      <c r="T59" s="14"/>
      <c r="AF59" s="11" t="s">
        <v>153</v>
      </c>
      <c r="AG59" s="16"/>
      <c r="AH59" s="16"/>
      <c r="AI59" s="252"/>
      <c r="AJ59" s="252"/>
      <c r="AK59" s="252"/>
      <c r="AL59" s="252"/>
      <c r="AM59" s="252"/>
      <c r="AN59" s="252"/>
      <c r="AO59" s="252"/>
      <c r="AP59" s="253">
        <f>SUM(AI59:AO59)</f>
        <v>0</v>
      </c>
      <c r="AQ59" s="14"/>
      <c r="AR59" s="14"/>
    </row>
    <row r="60" spans="1:44" ht="11.45" customHeight="1" x14ac:dyDescent="0.2">
      <c r="A60" s="14"/>
      <c r="B60" s="14"/>
      <c r="C60" s="14"/>
      <c r="D60" s="14"/>
      <c r="E60" s="14"/>
      <c r="F60" s="14"/>
      <c r="G60" s="14"/>
      <c r="H60" s="14"/>
      <c r="I60" s="14"/>
      <c r="J60" s="14"/>
      <c r="K60" s="14"/>
      <c r="L60" s="14"/>
      <c r="M60" s="14"/>
      <c r="N60" s="14"/>
      <c r="O60" s="14"/>
      <c r="P60" s="14"/>
      <c r="Q60" s="14"/>
      <c r="R60" s="14"/>
      <c r="S60" s="14"/>
      <c r="T60" s="14"/>
      <c r="AG60" s="16"/>
      <c r="AH60" s="16"/>
      <c r="AI60" s="273"/>
      <c r="AJ60" s="273"/>
      <c r="AK60" s="273"/>
      <c r="AL60" s="273"/>
      <c r="AM60" s="273"/>
      <c r="AN60" s="273"/>
      <c r="AO60" s="273"/>
      <c r="AP60" s="586"/>
      <c r="AQ60" s="14"/>
      <c r="AR60" s="14"/>
    </row>
    <row r="61" spans="1:44" ht="11.45" customHeight="1" thickBot="1" x14ac:dyDescent="0.25">
      <c r="A61" s="14"/>
      <c r="B61" s="14"/>
      <c r="C61" s="14"/>
      <c r="D61" s="14"/>
      <c r="E61" s="14"/>
      <c r="F61" s="14"/>
      <c r="G61" s="14"/>
      <c r="H61" s="14"/>
      <c r="I61" s="14"/>
      <c r="J61" s="14"/>
      <c r="K61" s="14"/>
      <c r="L61" s="14"/>
      <c r="M61" s="14"/>
      <c r="N61" s="14"/>
      <c r="O61" s="14"/>
      <c r="P61" s="14"/>
      <c r="Q61" s="14"/>
      <c r="R61" s="14"/>
      <c r="S61" s="14"/>
      <c r="T61" s="14"/>
      <c r="AF61" s="16"/>
      <c r="AG61" s="16"/>
      <c r="AH61" s="16"/>
      <c r="AI61" s="266"/>
      <c r="AJ61" s="266"/>
      <c r="AK61" s="266"/>
      <c r="AL61" s="266"/>
      <c r="AM61" s="266"/>
      <c r="AN61" s="266"/>
      <c r="AO61" s="266"/>
      <c r="AP61" s="267" t="s">
        <v>245</v>
      </c>
      <c r="AQ61" s="14"/>
      <c r="AR61" s="14"/>
    </row>
    <row r="62" spans="1:44" ht="11.45" customHeight="1" thickTop="1" x14ac:dyDescent="0.2">
      <c r="A62" s="14"/>
      <c r="B62" s="14"/>
      <c r="C62" s="14"/>
      <c r="D62" s="14"/>
      <c r="E62" s="14"/>
      <c r="F62" s="14"/>
      <c r="G62" s="14"/>
      <c r="H62" s="14"/>
      <c r="I62" s="14"/>
      <c r="J62" s="14"/>
      <c r="K62" s="14"/>
      <c r="L62" s="14"/>
      <c r="M62" s="14"/>
      <c r="N62" s="14"/>
      <c r="O62" s="14"/>
      <c r="P62" s="14"/>
      <c r="Q62" s="14"/>
      <c r="R62" s="14"/>
      <c r="S62" s="14"/>
      <c r="T62" s="14"/>
      <c r="AF62" s="16"/>
      <c r="AG62" s="16"/>
      <c r="AH62" s="21" t="s">
        <v>57</v>
      </c>
      <c r="AI62" s="469">
        <f t="shared" ref="AI62:AO62" si="5">SUM(AI10:AI60)</f>
        <v>0</v>
      </c>
      <c r="AJ62" s="469">
        <f t="shared" si="5"/>
        <v>0</v>
      </c>
      <c r="AK62" s="469">
        <f t="shared" si="5"/>
        <v>0</v>
      </c>
      <c r="AL62" s="469">
        <f t="shared" si="5"/>
        <v>0</v>
      </c>
      <c r="AM62" s="469">
        <f t="shared" si="5"/>
        <v>0</v>
      </c>
      <c r="AN62" s="469">
        <f t="shared" si="5"/>
        <v>0</v>
      </c>
      <c r="AO62" s="469">
        <f t="shared" si="5"/>
        <v>0</v>
      </c>
      <c r="AP62" s="469">
        <f>SUM(AI62:AO62)</f>
        <v>0</v>
      </c>
      <c r="AQ62" s="14"/>
      <c r="AR62" s="14"/>
    </row>
    <row r="63" spans="1:44" ht="11.45" customHeight="1" x14ac:dyDescent="0.2">
      <c r="A63" s="14"/>
      <c r="B63" s="14"/>
      <c r="C63" s="14"/>
      <c r="D63" s="14"/>
      <c r="E63" s="14"/>
      <c r="F63" s="14"/>
      <c r="G63" s="14"/>
      <c r="H63" s="14"/>
      <c r="I63" s="14"/>
      <c r="J63" s="14"/>
      <c r="AF63" s="16"/>
      <c r="AH63" s="14"/>
      <c r="AI63" s="286"/>
      <c r="AJ63" s="286"/>
      <c r="AK63" s="286"/>
      <c r="AL63" s="286"/>
      <c r="AM63" s="286"/>
      <c r="AN63" s="286"/>
      <c r="AO63" s="286"/>
      <c r="AP63" s="528"/>
      <c r="AQ63" s="14"/>
      <c r="AR63" s="14"/>
    </row>
    <row r="64" spans="1:44" ht="11.45" customHeight="1" x14ac:dyDescent="0.2">
      <c r="A64" s="14"/>
      <c r="B64" s="14"/>
      <c r="C64" s="14"/>
      <c r="D64" s="14"/>
      <c r="E64" s="14"/>
      <c r="F64" s="14"/>
      <c r="G64" s="14"/>
      <c r="H64" s="14"/>
      <c r="I64" s="14"/>
      <c r="AF64" s="14"/>
      <c r="AH64" s="54" t="s">
        <v>46</v>
      </c>
      <c r="AI64" s="591">
        <f t="shared" ref="AI64:AO64" si="6">+M42+X51+AI62</f>
        <v>0</v>
      </c>
      <c r="AJ64" s="591">
        <f t="shared" si="6"/>
        <v>0</v>
      </c>
      <c r="AK64" s="591">
        <f t="shared" si="6"/>
        <v>0</v>
      </c>
      <c r="AL64" s="591">
        <f t="shared" si="6"/>
        <v>0</v>
      </c>
      <c r="AM64" s="591">
        <f t="shared" si="6"/>
        <v>0</v>
      </c>
      <c r="AN64" s="591">
        <f t="shared" si="6"/>
        <v>0</v>
      </c>
      <c r="AO64" s="591">
        <f t="shared" si="6"/>
        <v>0</v>
      </c>
      <c r="AP64" s="281">
        <f>SUM(AI64:AO64)</f>
        <v>0</v>
      </c>
      <c r="AQ64" s="14"/>
      <c r="AR64" s="14"/>
    </row>
    <row r="65" spans="1:44" ht="11.45" customHeight="1" x14ac:dyDescent="0.2">
      <c r="A65" s="14"/>
      <c r="B65" s="14"/>
      <c r="C65" s="14"/>
      <c r="D65" s="14"/>
      <c r="E65" s="14"/>
      <c r="F65" s="14"/>
      <c r="G65" s="14"/>
      <c r="H65" s="14"/>
      <c r="I65" s="14"/>
      <c r="AF65" s="14"/>
      <c r="AI65" s="702">
        <f>IF($AP$64=0,0,AI64/$AP$64)</f>
        <v>0</v>
      </c>
      <c r="AJ65" s="702">
        <f t="shared" ref="AJ65:AO65" si="7">IF($AP$64=0,0,AJ64/$AP$64)</f>
        <v>0</v>
      </c>
      <c r="AK65" s="702">
        <f t="shared" si="7"/>
        <v>0</v>
      </c>
      <c r="AL65" s="702">
        <f t="shared" si="7"/>
        <v>0</v>
      </c>
      <c r="AM65" s="702">
        <f t="shared" si="7"/>
        <v>0</v>
      </c>
      <c r="AN65" s="702">
        <f t="shared" si="7"/>
        <v>0</v>
      </c>
      <c r="AO65" s="702">
        <f t="shared" si="7"/>
        <v>0</v>
      </c>
      <c r="AP65" s="719">
        <f>SUM(AI65:AO65)</f>
        <v>0</v>
      </c>
      <c r="AQ65" s="14"/>
      <c r="AR65" s="14"/>
    </row>
    <row r="66" spans="1:44" ht="11.45" customHeight="1" x14ac:dyDescent="0.2">
      <c r="V66" s="47"/>
      <c r="W66" s="47"/>
      <c r="X66" s="47"/>
      <c r="Y66" s="47"/>
      <c r="Z66" s="47"/>
      <c r="AA66" s="47"/>
      <c r="AB66" s="47"/>
      <c r="AC66" s="47"/>
      <c r="AD66" s="47"/>
      <c r="AE66" s="47"/>
    </row>
    <row r="67" spans="1:44" ht="11.45" customHeight="1" x14ac:dyDescent="0.2">
      <c r="V67" s="47"/>
      <c r="W67" s="47"/>
      <c r="X67" s="47"/>
      <c r="Y67" s="47"/>
      <c r="Z67" s="47"/>
      <c r="AA67" s="47"/>
      <c r="AB67" s="47"/>
      <c r="AC67" s="47"/>
      <c r="AD67" s="47"/>
      <c r="AE67" s="47"/>
    </row>
    <row r="68" spans="1:44" ht="11.45" customHeight="1" x14ac:dyDescent="0.2">
      <c r="V68" s="47"/>
      <c r="W68" s="47"/>
      <c r="X68" s="47"/>
      <c r="Y68" s="47"/>
      <c r="Z68" s="47"/>
      <c r="AA68" s="47"/>
      <c r="AB68" s="47"/>
      <c r="AC68" s="47"/>
      <c r="AD68" s="47"/>
      <c r="AE68" s="47"/>
    </row>
    <row r="69" spans="1:44" ht="11.45" customHeight="1" x14ac:dyDescent="0.2">
      <c r="V69" s="47"/>
      <c r="W69" s="47"/>
      <c r="X69" s="47"/>
      <c r="Y69" s="47"/>
      <c r="Z69" s="47"/>
      <c r="AA69" s="47"/>
      <c r="AB69" s="47"/>
      <c r="AC69" s="47"/>
      <c r="AD69" s="47"/>
      <c r="AE69" s="47"/>
    </row>
    <row r="70" spans="1:44" ht="11.45" customHeight="1" x14ac:dyDescent="0.2">
      <c r="V70" s="47"/>
      <c r="W70" s="47"/>
      <c r="X70" s="47"/>
      <c r="Y70" s="47"/>
      <c r="Z70" s="47"/>
      <c r="AA70" s="47"/>
      <c r="AB70" s="47"/>
      <c r="AC70" s="47"/>
      <c r="AD70" s="47"/>
      <c r="AE70" s="47"/>
    </row>
    <row r="71" spans="1:44" x14ac:dyDescent="0.2">
      <c r="V71" s="47"/>
      <c r="W71" s="47"/>
      <c r="X71" s="47"/>
      <c r="Y71" s="47"/>
      <c r="Z71" s="47"/>
      <c r="AA71" s="47"/>
      <c r="AB71" s="47"/>
      <c r="AC71" s="47"/>
      <c r="AD71" s="47"/>
      <c r="AE71" s="47"/>
    </row>
    <row r="72" spans="1:44" x14ac:dyDescent="0.2">
      <c r="V72" s="47"/>
      <c r="W72" s="47"/>
      <c r="X72" s="47"/>
      <c r="Y72" s="47"/>
      <c r="Z72" s="47"/>
      <c r="AA72" s="47"/>
      <c r="AB72" s="47"/>
      <c r="AC72" s="47"/>
      <c r="AD72" s="47"/>
      <c r="AE72" s="47"/>
    </row>
    <row r="73" spans="1:44" x14ac:dyDescent="0.2">
      <c r="V73" s="47"/>
      <c r="W73" s="47"/>
      <c r="X73" s="47"/>
      <c r="Y73" s="47"/>
      <c r="Z73" s="47"/>
      <c r="AA73" s="47"/>
      <c r="AB73" s="47"/>
      <c r="AC73" s="47"/>
      <c r="AD73" s="47"/>
      <c r="AE73" s="47"/>
    </row>
    <row r="74" spans="1:44" x14ac:dyDescent="0.2">
      <c r="V74" s="47"/>
      <c r="W74" s="47"/>
      <c r="X74" s="47"/>
      <c r="Y74" s="47"/>
      <c r="Z74" s="47"/>
      <c r="AA74" s="47"/>
      <c r="AB74" s="47"/>
      <c r="AC74" s="47"/>
      <c r="AD74" s="47"/>
      <c r="AE74" s="47"/>
    </row>
    <row r="75" spans="1:44" x14ac:dyDescent="0.2">
      <c r="V75" s="47"/>
      <c r="W75" s="47"/>
      <c r="X75" s="47"/>
      <c r="Y75" s="47"/>
      <c r="Z75" s="47"/>
      <c r="AA75" s="47"/>
      <c r="AB75" s="47"/>
      <c r="AC75" s="47"/>
      <c r="AD75" s="47"/>
      <c r="AE75" s="47"/>
    </row>
    <row r="76" spans="1:44" x14ac:dyDescent="0.2">
      <c r="V76" s="47"/>
      <c r="W76" s="47"/>
      <c r="X76" s="47"/>
      <c r="Y76" s="47"/>
      <c r="Z76" s="47"/>
      <c r="AA76" s="47"/>
      <c r="AB76" s="47"/>
      <c r="AC76" s="47"/>
      <c r="AD76" s="47"/>
      <c r="AE76" s="47"/>
    </row>
    <row r="77" spans="1:44" x14ac:dyDescent="0.2">
      <c r="V77" s="47"/>
      <c r="W77" s="47"/>
      <c r="X77" s="47"/>
      <c r="Y77" s="47"/>
      <c r="Z77" s="47"/>
      <c r="AA77" s="47"/>
      <c r="AB77" s="47"/>
      <c r="AC77" s="47"/>
      <c r="AD77" s="47"/>
      <c r="AE77" s="47"/>
    </row>
    <row r="78" spans="1:44" x14ac:dyDescent="0.2">
      <c r="V78" s="47"/>
      <c r="W78" s="47"/>
      <c r="X78" s="47"/>
      <c r="Y78" s="47"/>
      <c r="Z78" s="47"/>
      <c r="AA78" s="47"/>
      <c r="AB78" s="47"/>
      <c r="AC78" s="47"/>
      <c r="AD78" s="47"/>
      <c r="AE78" s="47"/>
    </row>
    <row r="79" spans="1:44" x14ac:dyDescent="0.2">
      <c r="V79" s="47"/>
      <c r="W79" s="47"/>
      <c r="X79" s="47"/>
      <c r="Y79" s="47"/>
      <c r="Z79" s="47"/>
      <c r="AA79" s="47"/>
      <c r="AB79" s="47"/>
      <c r="AC79" s="47"/>
      <c r="AD79" s="47"/>
      <c r="AE79" s="47"/>
    </row>
    <row r="80" spans="1:44" x14ac:dyDescent="0.2">
      <c r="V80" s="47"/>
      <c r="W80" s="47"/>
      <c r="X80" s="47"/>
      <c r="Y80" s="47"/>
      <c r="Z80" s="47"/>
      <c r="AA80" s="47"/>
      <c r="AB80" s="47"/>
      <c r="AC80" s="47"/>
      <c r="AD80" s="47"/>
      <c r="AE80" s="47"/>
    </row>
    <row r="81" spans="22:31" x14ac:dyDescent="0.2">
      <c r="V81" s="47"/>
      <c r="W81" s="47"/>
      <c r="X81" s="47"/>
      <c r="Y81" s="47"/>
      <c r="Z81" s="47"/>
      <c r="AA81" s="47"/>
      <c r="AB81" s="47"/>
      <c r="AC81" s="47"/>
      <c r="AD81" s="47"/>
      <c r="AE81" s="47"/>
    </row>
    <row r="82" spans="22:31" x14ac:dyDescent="0.2">
      <c r="V82" s="47"/>
      <c r="W82" s="47"/>
      <c r="X82" s="47"/>
      <c r="Y82" s="47"/>
      <c r="Z82" s="47"/>
      <c r="AA82" s="47"/>
      <c r="AB82" s="47"/>
      <c r="AC82" s="47"/>
      <c r="AD82" s="47"/>
      <c r="AE82" s="47"/>
    </row>
    <row r="83" spans="22:31" x14ac:dyDescent="0.2">
      <c r="V83" s="47"/>
      <c r="W83" s="47"/>
      <c r="X83" s="47"/>
      <c r="Y83" s="47"/>
      <c r="Z83" s="47"/>
      <c r="AA83" s="47"/>
      <c r="AB83" s="47"/>
      <c r="AC83" s="47"/>
      <c r="AD83" s="47"/>
      <c r="AE83" s="47"/>
    </row>
    <row r="84" spans="22:31" x14ac:dyDescent="0.2">
      <c r="V84" s="47"/>
      <c r="W84" s="47"/>
      <c r="X84" s="47"/>
      <c r="Y84" s="47"/>
      <c r="Z84" s="47"/>
      <c r="AA84" s="47"/>
      <c r="AB84" s="47"/>
      <c r="AC84" s="47"/>
      <c r="AD84" s="47"/>
      <c r="AE84" s="47"/>
    </row>
    <row r="85" spans="22:31" x14ac:dyDescent="0.2">
      <c r="V85" s="47"/>
      <c r="W85" s="47"/>
      <c r="X85" s="47"/>
      <c r="Y85" s="47"/>
      <c r="Z85" s="47"/>
      <c r="AA85" s="47"/>
      <c r="AB85" s="47"/>
      <c r="AC85" s="47"/>
      <c r="AD85" s="47"/>
      <c r="AE85" s="47"/>
    </row>
    <row r="86" spans="22:31" x14ac:dyDescent="0.2">
      <c r="V86" s="47"/>
      <c r="W86" s="47"/>
      <c r="X86" s="47"/>
      <c r="Y86" s="47"/>
      <c r="Z86" s="47"/>
      <c r="AA86" s="47"/>
      <c r="AB86" s="47"/>
      <c r="AC86" s="47"/>
      <c r="AD86" s="47"/>
      <c r="AE86" s="47"/>
    </row>
    <row r="87" spans="22:31" x14ac:dyDescent="0.2">
      <c r="V87" s="47"/>
      <c r="W87" s="47"/>
      <c r="X87" s="47"/>
      <c r="Y87" s="47"/>
      <c r="Z87" s="47"/>
      <c r="AA87" s="47"/>
      <c r="AB87" s="47"/>
      <c r="AC87" s="47"/>
      <c r="AD87" s="47"/>
      <c r="AE87" s="47"/>
    </row>
    <row r="88" spans="22:31" x14ac:dyDescent="0.2">
      <c r="V88" s="47"/>
      <c r="W88" s="47"/>
      <c r="X88" s="47"/>
      <c r="Y88" s="47"/>
      <c r="Z88" s="47"/>
      <c r="AA88" s="47"/>
      <c r="AB88" s="47"/>
      <c r="AC88" s="47"/>
      <c r="AD88" s="47"/>
      <c r="AE88" s="47"/>
    </row>
  </sheetData>
  <sheetProtection algorithmName="SHA-512" hashValue="mFDQusJfzKAQNvanWz5Qkk88Xpgt+cqvqJi5cwgSNtX7bhc2ZhjUfcN9o2YP8ENJ3V7qzuLsqFCZDup813QtdQ==" saltValue="w5nGJDlGAb691Qb9nzPUfA==" spinCount="100000" sheet="1" objects="1" scenarios="1"/>
  <mergeCells count="2">
    <mergeCell ref="D29:F29"/>
    <mergeCell ref="D24:F24"/>
  </mergeCells>
  <phoneticPr fontId="40" type="noConversion"/>
  <printOptions horizontalCentered="1"/>
  <pageMargins left="0.35" right="0.15" top="0.5" bottom="0.5" header="0" footer="0.25"/>
  <pageSetup scale="97" pageOrder="overThenDown" orientation="portrait" r:id="rId1"/>
  <headerFooter alignWithMargins="0">
    <oddFooter>&amp;L&amp;8Date of Estimate: &amp;D&amp;C&amp;8File Name: &amp;F</oddFooter>
  </headerFooter>
  <colBreaks count="2" manualBreakCount="2">
    <brk id="9" max="64" man="1"/>
    <brk id="20" max="6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11">
    <tabColor rgb="FFFFFF00"/>
  </sheetPr>
  <dimension ref="A1:AR88"/>
  <sheetViews>
    <sheetView topLeftCell="P28" zoomScaleNormal="100" workbookViewId="0">
      <selection activeCell="B101" sqref="B101"/>
    </sheetView>
  </sheetViews>
  <sheetFormatPr defaultColWidth="9.140625" defaultRowHeight="12.75" x14ac:dyDescent="0.2"/>
  <cols>
    <col min="1" max="1" width="12.28515625" style="48" customWidth="1"/>
    <col min="2" max="2" width="11.28515625" style="48" customWidth="1"/>
    <col min="3" max="3" width="12.140625" style="48" customWidth="1"/>
    <col min="4" max="4" width="12.5703125" style="48" bestFit="1" customWidth="1"/>
    <col min="5" max="6" width="9.140625" style="48"/>
    <col min="7" max="7" width="15.85546875" style="48" customWidth="1"/>
    <col min="8" max="9" width="9.140625" style="48"/>
    <col min="10" max="12" width="11.7109375" style="48" customWidth="1"/>
    <col min="13" max="20" width="8.7109375" style="48" customWidth="1"/>
    <col min="21" max="23" width="11.7109375" style="48" customWidth="1"/>
    <col min="24" max="31" width="8.7109375" style="48" customWidth="1"/>
    <col min="32" max="34" width="11.7109375" style="48" customWidth="1"/>
    <col min="35" max="42" width="8.7109375" style="48" customWidth="1"/>
    <col min="43" max="43" width="9.7109375" style="48" customWidth="1"/>
    <col min="44" max="44" width="7.28515625" style="48" customWidth="1"/>
    <col min="45" max="16384" width="9.140625" style="48"/>
  </cols>
  <sheetData>
    <row r="1" spans="1:44" ht="11.45" customHeight="1" x14ac:dyDescent="0.2">
      <c r="A1" s="14"/>
      <c r="B1" s="14"/>
      <c r="C1" s="14"/>
      <c r="D1" s="14"/>
      <c r="E1" s="33" t="s">
        <v>788</v>
      </c>
      <c r="F1" s="14"/>
      <c r="G1" s="14"/>
      <c r="H1" s="14"/>
      <c r="I1" s="14"/>
      <c r="J1" s="16"/>
      <c r="K1" s="16"/>
      <c r="L1" s="16"/>
      <c r="M1" s="16"/>
      <c r="N1" s="16"/>
      <c r="O1" s="33" t="s">
        <v>788</v>
      </c>
      <c r="P1" s="16"/>
      <c r="Q1" s="16"/>
      <c r="S1" s="16"/>
      <c r="T1" s="16"/>
      <c r="U1" s="16"/>
      <c r="V1" s="16"/>
      <c r="W1" s="16"/>
      <c r="X1" s="16"/>
      <c r="Y1" s="16"/>
      <c r="Z1" s="33" t="s">
        <v>788</v>
      </c>
      <c r="AA1" s="16"/>
      <c r="AB1" s="16"/>
      <c r="AD1" s="16"/>
      <c r="AE1" s="16"/>
      <c r="AF1" s="16"/>
      <c r="AG1" s="16"/>
      <c r="AH1" s="16"/>
      <c r="AI1" s="16"/>
      <c r="AJ1" s="16"/>
      <c r="AK1" s="33" t="s">
        <v>788</v>
      </c>
      <c r="AL1" s="16"/>
      <c r="AM1" s="16"/>
      <c r="AO1" s="16"/>
      <c r="AP1" s="16"/>
      <c r="AQ1" s="14"/>
      <c r="AR1" s="14"/>
    </row>
    <row r="2" spans="1:44" ht="11.45" customHeight="1" x14ac:dyDescent="0.2">
      <c r="A2" s="14"/>
      <c r="B2" s="14"/>
      <c r="C2" s="14"/>
      <c r="D2" s="14"/>
      <c r="E2" s="33" t="s">
        <v>200</v>
      </c>
      <c r="F2" s="14"/>
      <c r="G2" s="14"/>
      <c r="H2" s="14"/>
      <c r="I2" s="14"/>
      <c r="J2" s="16"/>
      <c r="K2" s="16"/>
      <c r="L2" s="16"/>
      <c r="M2" s="16"/>
      <c r="N2" s="15"/>
      <c r="O2" s="33" t="s">
        <v>196</v>
      </c>
      <c r="P2" s="16"/>
      <c r="Q2" s="16"/>
      <c r="S2" s="16"/>
      <c r="T2" s="16"/>
      <c r="U2" s="16"/>
      <c r="V2" s="16"/>
      <c r="W2" s="16"/>
      <c r="X2" s="16"/>
      <c r="Y2" s="15"/>
      <c r="Z2" s="33" t="s">
        <v>196</v>
      </c>
      <c r="AA2" s="16"/>
      <c r="AB2" s="16"/>
      <c r="AD2" s="16"/>
      <c r="AE2" s="16"/>
      <c r="AF2" s="16"/>
      <c r="AG2" s="16"/>
      <c r="AH2" s="16"/>
      <c r="AI2" s="16"/>
      <c r="AJ2" s="15"/>
      <c r="AK2" s="33" t="s">
        <v>196</v>
      </c>
      <c r="AL2" s="16"/>
      <c r="AM2" s="16"/>
      <c r="AO2" s="16"/>
      <c r="AP2" s="16"/>
      <c r="AQ2" s="14"/>
      <c r="AR2" s="16"/>
    </row>
    <row r="3" spans="1:44" ht="11.45" customHeight="1" x14ac:dyDescent="0.2">
      <c r="A3" s="14"/>
      <c r="B3" s="14"/>
      <c r="C3" s="14"/>
      <c r="D3" s="14"/>
      <c r="E3" s="132">
        <f>'Cover Sht'!$A$15</f>
        <v>0</v>
      </c>
      <c r="F3" s="14"/>
      <c r="G3" s="14"/>
      <c r="H3" s="14"/>
      <c r="I3" s="14"/>
      <c r="J3" s="16"/>
      <c r="K3" s="16"/>
      <c r="L3" s="16"/>
      <c r="M3" s="16"/>
      <c r="N3" s="16"/>
      <c r="O3" s="132">
        <f>'Cover Sht'!$A$15</f>
        <v>0</v>
      </c>
      <c r="P3" s="14"/>
      <c r="Q3" s="16"/>
      <c r="S3" s="16"/>
      <c r="T3" s="16"/>
      <c r="U3" s="16"/>
      <c r="V3" s="16"/>
      <c r="W3" s="16"/>
      <c r="X3" s="16"/>
      <c r="Y3" s="16"/>
      <c r="Z3" s="132">
        <f>'Cover Sht'!$A$15</f>
        <v>0</v>
      </c>
      <c r="AA3" s="14"/>
      <c r="AB3" s="16"/>
      <c r="AD3" s="16"/>
      <c r="AE3" s="16"/>
      <c r="AF3" s="16"/>
      <c r="AG3" s="16"/>
      <c r="AH3" s="16"/>
      <c r="AI3" s="16"/>
      <c r="AJ3" s="16"/>
      <c r="AK3" s="132">
        <f>'Cover Sht'!$A$15</f>
        <v>0</v>
      </c>
      <c r="AL3" s="14"/>
      <c r="AM3" s="16"/>
      <c r="AO3" s="16"/>
      <c r="AP3" s="16"/>
      <c r="AQ3" s="14"/>
      <c r="AR3" s="16"/>
    </row>
    <row r="4" spans="1:44" ht="11.45" customHeight="1" x14ac:dyDescent="0.2">
      <c r="A4" s="14"/>
      <c r="I4" s="20"/>
      <c r="K4" s="81" t="s">
        <v>246</v>
      </c>
      <c r="L4" s="91">
        <f>'Cover Sht'!$E$18</f>
        <v>0</v>
      </c>
      <c r="M4" s="15"/>
      <c r="N4" s="16"/>
      <c r="P4" s="81" t="s">
        <v>247</v>
      </c>
      <c r="Q4" s="91">
        <f>'Cover Sht'!$D$22</f>
        <v>0</v>
      </c>
      <c r="V4" s="81" t="s">
        <v>246</v>
      </c>
      <c r="W4" s="91">
        <f>'Cover Sht'!$E$18</f>
        <v>0</v>
      </c>
      <c r="X4" s="15"/>
      <c r="Y4" s="16"/>
      <c r="AA4" s="81" t="s">
        <v>247</v>
      </c>
      <c r="AB4" s="91">
        <f>'Cover Sht'!$D$22</f>
        <v>0</v>
      </c>
      <c r="AG4" s="81" t="s">
        <v>246</v>
      </c>
      <c r="AH4" s="91">
        <f>'Cover Sht'!$E$18</f>
        <v>0</v>
      </c>
      <c r="AI4" s="15"/>
      <c r="AJ4" s="16"/>
      <c r="AL4" s="81" t="s">
        <v>247</v>
      </c>
      <c r="AM4" s="91">
        <f>'Cover Sht'!$D$22</f>
        <v>0</v>
      </c>
      <c r="AQ4" s="14"/>
      <c r="AR4" s="16"/>
    </row>
    <row r="5" spans="1:44" ht="11.45" customHeight="1" x14ac:dyDescent="0.2">
      <c r="A5" s="14"/>
      <c r="B5" s="16" t="s">
        <v>246</v>
      </c>
      <c r="C5" s="91">
        <f>'Cover Sht'!$E$18</f>
        <v>0</v>
      </c>
      <c r="D5" s="15"/>
      <c r="E5" s="16"/>
      <c r="F5" s="81" t="s">
        <v>247</v>
      </c>
      <c r="G5" s="91">
        <f>'Cover Sht'!$D$22</f>
        <v>0</v>
      </c>
      <c r="I5" s="20"/>
      <c r="K5" s="81" t="s">
        <v>248</v>
      </c>
      <c r="L5" s="208">
        <f>IF('Cover Sht'!$A$10="POST  DESIGN  SERVICES",'Cover Sht'!$E$21,'Cover Sht'!$E$19)</f>
        <v>0</v>
      </c>
      <c r="M5" s="15"/>
      <c r="N5" s="16"/>
      <c r="P5" s="81" t="s">
        <v>249</v>
      </c>
      <c r="Q5" s="91">
        <f>'Cover Sht'!$A$28</f>
        <v>0</v>
      </c>
      <c r="V5" s="81" t="s">
        <v>248</v>
      </c>
      <c r="W5" s="208">
        <f>IF('Cover Sht'!$A$10="POST  DESIGN  SERVICES",'Cover Sht'!$E$21,'Cover Sht'!$E$19)</f>
        <v>0</v>
      </c>
      <c r="X5" s="15"/>
      <c r="Y5" s="16"/>
      <c r="AA5" s="81" t="s">
        <v>249</v>
      </c>
      <c r="AB5" s="91">
        <f>'Cover Sht'!$A$28</f>
        <v>0</v>
      </c>
      <c r="AG5" s="81" t="s">
        <v>248</v>
      </c>
      <c r="AH5" s="208">
        <f>IF('Cover Sht'!$A$10="POST  DESIGN  SERVICES",'Cover Sht'!$E$21,'Cover Sht'!$E$19)</f>
        <v>0</v>
      </c>
      <c r="AI5" s="15"/>
      <c r="AJ5" s="16"/>
      <c r="AL5" s="81" t="s">
        <v>249</v>
      </c>
      <c r="AM5" s="91">
        <f>'Cover Sht'!$A$28</f>
        <v>0</v>
      </c>
      <c r="AQ5" s="14"/>
    </row>
    <row r="6" spans="1:44" ht="11.45" customHeight="1" x14ac:dyDescent="0.2">
      <c r="A6" s="14"/>
      <c r="B6" s="16" t="s">
        <v>248</v>
      </c>
      <c r="C6" s="208">
        <f>IF('Cover Sht'!$A$10="POST  DESIGN  SERVICES",'Cover Sht'!$E$21,'Cover Sht'!$E$19)</f>
        <v>0</v>
      </c>
      <c r="D6" s="15"/>
      <c r="E6" s="16"/>
      <c r="F6" s="81" t="s">
        <v>249</v>
      </c>
      <c r="G6" s="91">
        <f>'Cover Sht'!$A$28</f>
        <v>0</v>
      </c>
      <c r="I6" s="20"/>
      <c r="J6" s="19"/>
      <c r="K6" s="471" t="s">
        <v>1096</v>
      </c>
      <c r="L6" s="19" t="str">
        <f>$C$8</f>
        <v>Sta. xx+xx</v>
      </c>
      <c r="M6" s="16"/>
      <c r="N6" s="25"/>
      <c r="O6" s="25" t="s">
        <v>245</v>
      </c>
      <c r="P6" s="17"/>
      <c r="Q6" s="16"/>
      <c r="R6" s="17" t="s">
        <v>245</v>
      </c>
      <c r="S6" s="18" t="s">
        <v>245</v>
      </c>
      <c r="T6" s="16"/>
      <c r="U6" s="19"/>
      <c r="V6" s="471" t="s">
        <v>1096</v>
      </c>
      <c r="W6" s="19" t="str">
        <f>$C$8</f>
        <v>Sta. xx+xx</v>
      </c>
      <c r="AF6" s="19"/>
      <c r="AG6" s="471" t="s">
        <v>1096</v>
      </c>
      <c r="AH6" s="19" t="str">
        <f>$C$8</f>
        <v>Sta. xx+xx</v>
      </c>
      <c r="AQ6" s="14"/>
    </row>
    <row r="7" spans="1:44" ht="11.45" customHeight="1" x14ac:dyDescent="0.2">
      <c r="A7" s="19"/>
      <c r="B7" s="14"/>
      <c r="C7" s="14"/>
      <c r="D7" s="14"/>
      <c r="E7" s="14"/>
      <c r="F7" s="81"/>
      <c r="G7" s="80"/>
      <c r="H7" s="14"/>
      <c r="I7" s="14"/>
      <c r="J7" s="14"/>
      <c r="K7" s="14"/>
      <c r="L7" s="14"/>
      <c r="M7" s="42" t="s">
        <v>478</v>
      </c>
      <c r="N7" s="42" t="s">
        <v>45</v>
      </c>
      <c r="O7" s="38" t="s">
        <v>50</v>
      </c>
      <c r="P7" s="43" t="s">
        <v>478</v>
      </c>
      <c r="Q7" s="38" t="s">
        <v>63</v>
      </c>
      <c r="R7" s="38" t="s">
        <v>478</v>
      </c>
      <c r="S7" s="38" t="s">
        <v>134</v>
      </c>
      <c r="T7" s="38" t="s">
        <v>46</v>
      </c>
      <c r="X7" s="42" t="s">
        <v>478</v>
      </c>
      <c r="Y7" s="42" t="s">
        <v>45</v>
      </c>
      <c r="Z7" s="38" t="s">
        <v>50</v>
      </c>
      <c r="AA7" s="43" t="s">
        <v>478</v>
      </c>
      <c r="AB7" s="38" t="s">
        <v>63</v>
      </c>
      <c r="AC7" s="38" t="s">
        <v>478</v>
      </c>
      <c r="AD7" s="38" t="s">
        <v>134</v>
      </c>
      <c r="AE7" s="38" t="s">
        <v>46</v>
      </c>
      <c r="AI7" s="42" t="s">
        <v>478</v>
      </c>
      <c r="AJ7" s="42" t="s">
        <v>45</v>
      </c>
      <c r="AK7" s="38" t="s">
        <v>50</v>
      </c>
      <c r="AL7" s="43" t="s">
        <v>478</v>
      </c>
      <c r="AM7" s="38" t="s">
        <v>63</v>
      </c>
      <c r="AN7" s="38" t="s">
        <v>478</v>
      </c>
      <c r="AO7" s="38" t="s">
        <v>134</v>
      </c>
      <c r="AP7" s="38" t="s">
        <v>46</v>
      </c>
      <c r="AQ7" s="14"/>
      <c r="AR7" s="16"/>
    </row>
    <row r="8" spans="1:44" ht="11.45" customHeight="1" x14ac:dyDescent="0.2">
      <c r="B8" s="471" t="s">
        <v>1096</v>
      </c>
      <c r="C8" s="388" t="s">
        <v>703</v>
      </c>
      <c r="D8" s="14"/>
      <c r="E8" s="14"/>
      <c r="F8" s="14"/>
      <c r="G8" s="14"/>
      <c r="H8" s="14"/>
      <c r="I8" s="14"/>
      <c r="J8" s="16"/>
      <c r="K8" s="16"/>
      <c r="L8" s="16"/>
      <c r="M8" s="44" t="s">
        <v>45</v>
      </c>
      <c r="N8" s="44" t="s">
        <v>49</v>
      </c>
      <c r="O8" s="39" t="s">
        <v>876</v>
      </c>
      <c r="P8" s="46" t="s">
        <v>63</v>
      </c>
      <c r="Q8" s="39"/>
      <c r="R8" s="39" t="s">
        <v>134</v>
      </c>
      <c r="S8" s="39"/>
      <c r="T8" s="39" t="s">
        <v>51</v>
      </c>
      <c r="U8" s="15" t="s">
        <v>1062</v>
      </c>
      <c r="V8" s="16"/>
      <c r="W8" s="16"/>
      <c r="X8" s="44" t="s">
        <v>45</v>
      </c>
      <c r="Y8" s="44" t="s">
        <v>49</v>
      </c>
      <c r="Z8" s="39" t="s">
        <v>876</v>
      </c>
      <c r="AA8" s="46" t="s">
        <v>63</v>
      </c>
      <c r="AB8" s="39"/>
      <c r="AC8" s="39" t="s">
        <v>134</v>
      </c>
      <c r="AD8" s="39"/>
      <c r="AE8" s="39" t="s">
        <v>51</v>
      </c>
      <c r="AF8" s="16"/>
      <c r="AG8" s="16"/>
      <c r="AH8" s="16"/>
      <c r="AI8" s="44" t="s">
        <v>45</v>
      </c>
      <c r="AJ8" s="44" t="s">
        <v>49</v>
      </c>
      <c r="AK8" s="39" t="s">
        <v>876</v>
      </c>
      <c r="AL8" s="46" t="s">
        <v>63</v>
      </c>
      <c r="AM8" s="39"/>
      <c r="AN8" s="39" t="s">
        <v>134</v>
      </c>
      <c r="AO8" s="39"/>
      <c r="AP8" s="39" t="s">
        <v>51</v>
      </c>
      <c r="AQ8" s="14"/>
      <c r="AR8" s="16"/>
    </row>
    <row r="9" spans="1:44" ht="11.45" customHeight="1" x14ac:dyDescent="0.2">
      <c r="A9" s="14"/>
      <c r="B9" s="14"/>
      <c r="C9" s="14"/>
      <c r="D9" s="14"/>
      <c r="E9" s="14"/>
      <c r="F9" s="14"/>
      <c r="G9" s="14"/>
      <c r="H9" s="14"/>
      <c r="I9" s="24"/>
      <c r="J9" s="15" t="s">
        <v>160</v>
      </c>
      <c r="K9" s="21"/>
      <c r="L9" s="21"/>
      <c r="M9" s="44" t="s">
        <v>49</v>
      </c>
      <c r="N9" s="44"/>
      <c r="O9" s="45"/>
      <c r="P9" s="46"/>
      <c r="Q9" s="39" t="s">
        <v>245</v>
      </c>
      <c r="R9" s="39"/>
      <c r="S9" s="39" t="s">
        <v>245</v>
      </c>
      <c r="T9" s="39"/>
      <c r="U9" s="11" t="s">
        <v>274</v>
      </c>
      <c r="V9" s="21"/>
      <c r="W9" s="21"/>
      <c r="X9" s="44" t="s">
        <v>49</v>
      </c>
      <c r="Y9" s="44"/>
      <c r="Z9" s="45"/>
      <c r="AA9" s="46"/>
      <c r="AB9" s="39" t="s">
        <v>245</v>
      </c>
      <c r="AC9" s="39"/>
      <c r="AD9" s="39" t="s">
        <v>245</v>
      </c>
      <c r="AE9" s="39"/>
      <c r="AF9" s="15" t="s">
        <v>151</v>
      </c>
      <c r="AG9" s="22"/>
      <c r="AH9" s="16"/>
      <c r="AI9" s="44" t="s">
        <v>49</v>
      </c>
      <c r="AJ9" s="44"/>
      <c r="AK9" s="45"/>
      <c r="AL9" s="46"/>
      <c r="AM9" s="39" t="s">
        <v>245</v>
      </c>
      <c r="AN9" s="39"/>
      <c r="AO9" s="39" t="s">
        <v>245</v>
      </c>
      <c r="AP9" s="39"/>
      <c r="AQ9" s="14"/>
      <c r="AR9" s="16"/>
    </row>
    <row r="10" spans="1:44" ht="11.45" customHeight="1" x14ac:dyDescent="0.2">
      <c r="A10" s="58"/>
      <c r="B10" s="59" t="s">
        <v>192</v>
      </c>
      <c r="C10" s="59"/>
      <c r="D10" s="41" t="s">
        <v>238</v>
      </c>
      <c r="E10" s="41"/>
      <c r="F10" s="41" t="s">
        <v>239</v>
      </c>
      <c r="G10" s="41" t="s">
        <v>166</v>
      </c>
      <c r="H10" s="14"/>
      <c r="I10" s="60"/>
      <c r="J10" s="11" t="s">
        <v>983</v>
      </c>
      <c r="M10" s="252"/>
      <c r="N10" s="252"/>
      <c r="O10" s="252"/>
      <c r="P10" s="252"/>
      <c r="Q10" s="252"/>
      <c r="R10" s="252"/>
      <c r="S10" s="252"/>
      <c r="T10" s="253">
        <f>CEILING(SUM(M10:S10),0.25)</f>
        <v>0</v>
      </c>
      <c r="U10" s="11" t="s">
        <v>1091</v>
      </c>
      <c r="V10" s="16"/>
      <c r="W10" s="21"/>
      <c r="X10" s="252"/>
      <c r="Y10" s="252"/>
      <c r="Z10" s="252"/>
      <c r="AA10" s="252"/>
      <c r="AB10" s="252"/>
      <c r="AC10" s="252"/>
      <c r="AD10" s="252"/>
      <c r="AE10" s="253">
        <f>CEILING(SUM(X10:AD10),0.25)</f>
        <v>0</v>
      </c>
      <c r="AF10" s="11" t="s">
        <v>112</v>
      </c>
      <c r="AG10" s="22"/>
      <c r="AH10" s="16"/>
      <c r="AI10" s="526" t="s">
        <v>245</v>
      </c>
      <c r="AJ10" s="526" t="s">
        <v>245</v>
      </c>
      <c r="AK10" s="526" t="s">
        <v>245</v>
      </c>
      <c r="AL10" s="526" t="s">
        <v>245</v>
      </c>
      <c r="AM10" s="526" t="s">
        <v>245</v>
      </c>
      <c r="AN10" s="526" t="s">
        <v>245</v>
      </c>
      <c r="AO10" s="526" t="s">
        <v>245</v>
      </c>
      <c r="AP10" s="527" t="s">
        <v>245</v>
      </c>
      <c r="AQ10" s="14"/>
      <c r="AR10" s="16"/>
    </row>
    <row r="11" spans="1:44" ht="11.45" customHeight="1" x14ac:dyDescent="0.2">
      <c r="A11" s="14"/>
      <c r="B11" s="24"/>
      <c r="C11" s="24"/>
      <c r="D11" s="24"/>
      <c r="E11" s="140"/>
      <c r="F11" s="14"/>
      <c r="G11" s="24"/>
      <c r="H11" s="14"/>
      <c r="I11" s="24"/>
      <c r="J11" s="11" t="s">
        <v>1064</v>
      </c>
      <c r="K11" s="21"/>
      <c r="L11" s="21"/>
      <c r="M11" s="273"/>
      <c r="N11" s="273"/>
      <c r="O11" s="273"/>
      <c r="P11" s="273"/>
      <c r="Q11" s="273"/>
      <c r="R11" s="273"/>
      <c r="S11" s="273"/>
      <c r="T11" s="273" t="s">
        <v>245</v>
      </c>
      <c r="U11" s="11" t="s">
        <v>1092</v>
      </c>
      <c r="V11" s="16"/>
      <c r="W11" s="21"/>
      <c r="X11" s="252"/>
      <c r="Y11" s="252"/>
      <c r="Z11" s="252"/>
      <c r="AA11" s="252"/>
      <c r="AB11" s="252"/>
      <c r="AC11" s="252"/>
      <c r="AD11" s="252"/>
      <c r="AE11" s="253">
        <f>CEILING(SUM(X11:AD11),0.25)</f>
        <v>0</v>
      </c>
      <c r="AF11" s="11" t="s">
        <v>215</v>
      </c>
      <c r="AG11" s="16"/>
      <c r="AH11" s="16"/>
      <c r="AI11" s="252"/>
      <c r="AJ11" s="252"/>
      <c r="AK11" s="252"/>
      <c r="AL11" s="252"/>
      <c r="AM11" s="252"/>
      <c r="AN11" s="252"/>
      <c r="AO11" s="252"/>
      <c r="AP11" s="253">
        <f t="shared" ref="AP11:AP48" si="0">SUM(AI11:AO11)</f>
        <v>0</v>
      </c>
      <c r="AQ11" s="14"/>
      <c r="AR11" s="16"/>
    </row>
    <row r="12" spans="1:44" ht="11.45" customHeight="1" x14ac:dyDescent="0.2">
      <c r="A12" s="58"/>
      <c r="B12" s="59" t="s">
        <v>359</v>
      </c>
      <c r="C12" s="24"/>
      <c r="D12" s="582">
        <f>AI64</f>
        <v>0</v>
      </c>
      <c r="E12" s="58"/>
      <c r="F12" s="198">
        <f>+'Fee Summary'!G11</f>
        <v>0</v>
      </c>
      <c r="G12" s="28">
        <f t="shared" ref="G12:G18" si="1">D12*F12</f>
        <v>0</v>
      </c>
      <c r="H12" s="14"/>
      <c r="I12" s="24"/>
      <c r="J12" s="11" t="s">
        <v>1091</v>
      </c>
      <c r="K12" s="16"/>
      <c r="L12" s="21"/>
      <c r="M12" s="252"/>
      <c r="N12" s="252"/>
      <c r="O12" s="252"/>
      <c r="P12" s="252"/>
      <c r="Q12" s="252"/>
      <c r="R12" s="252"/>
      <c r="S12" s="252"/>
      <c r="T12" s="253">
        <f>CEILING(SUM(M12:S12),0.25)</f>
        <v>0</v>
      </c>
      <c r="U12" s="11" t="s">
        <v>1066</v>
      </c>
      <c r="V12" s="16"/>
      <c r="W12" s="21"/>
      <c r="X12" s="273"/>
      <c r="Y12" s="273"/>
      <c r="Z12" s="273"/>
      <c r="AA12" s="273"/>
      <c r="AB12" s="273"/>
      <c r="AC12" s="273"/>
      <c r="AD12" s="273"/>
      <c r="AE12" s="586" t="s">
        <v>245</v>
      </c>
      <c r="AF12" s="11" t="s">
        <v>216</v>
      </c>
      <c r="AG12" s="16"/>
      <c r="AH12" s="16"/>
      <c r="AI12" s="252"/>
      <c r="AJ12" s="252"/>
      <c r="AK12" s="252"/>
      <c r="AL12" s="252"/>
      <c r="AM12" s="252"/>
      <c r="AN12" s="252"/>
      <c r="AO12" s="252"/>
      <c r="AP12" s="253">
        <f t="shared" si="0"/>
        <v>0</v>
      </c>
      <c r="AQ12" s="14"/>
      <c r="AR12" s="16"/>
    </row>
    <row r="13" spans="1:44" ht="11.45" customHeight="1" x14ac:dyDescent="0.2">
      <c r="A13" s="58"/>
      <c r="B13" s="59" t="s">
        <v>256</v>
      </c>
      <c r="C13" s="24"/>
      <c r="D13" s="582">
        <f>AJ64</f>
        <v>0</v>
      </c>
      <c r="E13" s="58"/>
      <c r="F13" s="198">
        <f>+'Fee Summary'!G12</f>
        <v>0</v>
      </c>
      <c r="G13" s="28">
        <f t="shared" si="1"/>
        <v>0</v>
      </c>
      <c r="H13" s="14"/>
      <c r="I13" s="24"/>
      <c r="J13" s="11" t="s">
        <v>1092</v>
      </c>
      <c r="K13" s="16"/>
      <c r="L13" s="21"/>
      <c r="M13" s="252"/>
      <c r="N13" s="252"/>
      <c r="O13" s="252"/>
      <c r="P13" s="252"/>
      <c r="Q13" s="252"/>
      <c r="R13" s="252"/>
      <c r="S13" s="252"/>
      <c r="T13" s="253">
        <f>CEILING(SUM(M13:S13),0.25)</f>
        <v>0</v>
      </c>
      <c r="U13" s="11" t="s">
        <v>1091</v>
      </c>
      <c r="V13" s="16"/>
      <c r="W13" s="21"/>
      <c r="X13" s="252"/>
      <c r="Y13" s="252"/>
      <c r="Z13" s="252"/>
      <c r="AA13" s="252"/>
      <c r="AB13" s="252"/>
      <c r="AC13" s="252"/>
      <c r="AD13" s="252"/>
      <c r="AE13" s="253">
        <f>CEILING(SUM(X13:AD13),0.25)</f>
        <v>0</v>
      </c>
      <c r="AF13" s="11" t="s">
        <v>217</v>
      </c>
      <c r="AG13" s="16"/>
      <c r="AH13" s="16"/>
      <c r="AI13" s="252"/>
      <c r="AJ13" s="252"/>
      <c r="AK13" s="252"/>
      <c r="AL13" s="252"/>
      <c r="AM13" s="252"/>
      <c r="AN13" s="252"/>
      <c r="AO13" s="252"/>
      <c r="AP13" s="253">
        <f t="shared" si="0"/>
        <v>0</v>
      </c>
      <c r="AQ13" s="14"/>
      <c r="AR13" s="16"/>
    </row>
    <row r="14" spans="1:44" ht="11.45" customHeight="1" x14ac:dyDescent="0.2">
      <c r="A14" s="65" t="s">
        <v>152</v>
      </c>
      <c r="B14" s="59" t="s">
        <v>104</v>
      </c>
      <c r="C14" s="24"/>
      <c r="D14" s="582">
        <f>AK64</f>
        <v>0</v>
      </c>
      <c r="E14" s="58"/>
      <c r="F14" s="198">
        <f>+'Fee Summary'!G13</f>
        <v>0</v>
      </c>
      <c r="G14" s="28">
        <f t="shared" si="1"/>
        <v>0</v>
      </c>
      <c r="H14" s="14"/>
      <c r="I14" s="24"/>
      <c r="J14" s="11" t="s">
        <v>262</v>
      </c>
      <c r="K14" s="21"/>
      <c r="L14" s="21"/>
      <c r="M14" s="273"/>
      <c r="N14" s="273"/>
      <c r="O14" s="273"/>
      <c r="P14" s="273"/>
      <c r="Q14" s="273"/>
      <c r="R14" s="273"/>
      <c r="S14" s="273"/>
      <c r="T14" s="586"/>
      <c r="U14" s="11" t="s">
        <v>1092</v>
      </c>
      <c r="V14" s="16"/>
      <c r="W14" s="21"/>
      <c r="X14" s="252"/>
      <c r="Y14" s="252"/>
      <c r="Z14" s="252"/>
      <c r="AA14" s="252"/>
      <c r="AB14" s="252"/>
      <c r="AC14" s="252"/>
      <c r="AD14" s="252"/>
      <c r="AE14" s="253">
        <f>CEILING(SUM(X14:AD14),0.25)</f>
        <v>0</v>
      </c>
      <c r="AF14" s="11" t="s">
        <v>218</v>
      </c>
      <c r="AG14" s="16"/>
      <c r="AH14" s="16"/>
      <c r="AI14" s="252"/>
      <c r="AJ14" s="252"/>
      <c r="AK14" s="252"/>
      <c r="AL14" s="252"/>
      <c r="AM14" s="252"/>
      <c r="AN14" s="252"/>
      <c r="AO14" s="252"/>
      <c r="AP14" s="253">
        <f t="shared" si="0"/>
        <v>0</v>
      </c>
      <c r="AQ14" s="14"/>
      <c r="AR14" s="16"/>
    </row>
    <row r="15" spans="1:44" ht="11.45" customHeight="1" x14ac:dyDescent="0.2">
      <c r="A15" s="58"/>
      <c r="B15" s="59" t="s">
        <v>356</v>
      </c>
      <c r="C15" s="26"/>
      <c r="D15" s="582">
        <f>AL64</f>
        <v>0</v>
      </c>
      <c r="E15" s="58"/>
      <c r="F15" s="198">
        <f>+'Fee Summary'!G14</f>
        <v>0</v>
      </c>
      <c r="G15" s="28">
        <f t="shared" si="1"/>
        <v>0</v>
      </c>
      <c r="H15" s="14"/>
      <c r="I15" s="24"/>
      <c r="J15" s="11" t="s">
        <v>1091</v>
      </c>
      <c r="K15" s="16"/>
      <c r="L15" s="21"/>
      <c r="M15" s="252"/>
      <c r="N15" s="252"/>
      <c r="O15" s="252"/>
      <c r="P15" s="252"/>
      <c r="Q15" s="252"/>
      <c r="R15" s="252"/>
      <c r="S15" s="252"/>
      <c r="T15" s="253">
        <f>CEILING(SUM(M15:S15),0.25)</f>
        <v>0</v>
      </c>
      <c r="U15" s="16"/>
      <c r="V15" s="16"/>
      <c r="W15" s="16"/>
      <c r="X15" s="273"/>
      <c r="Y15" s="273"/>
      <c r="Z15" s="273"/>
      <c r="AA15" s="273"/>
      <c r="AB15" s="273"/>
      <c r="AC15" s="273"/>
      <c r="AD15" s="273"/>
      <c r="AE15" s="270">
        <f>SUM(AE10:AE14)</f>
        <v>0</v>
      </c>
      <c r="AF15" s="11" t="s">
        <v>219</v>
      </c>
      <c r="AG15" s="16"/>
      <c r="AH15" s="16"/>
      <c r="AI15" s="252"/>
      <c r="AJ15" s="252"/>
      <c r="AK15" s="252"/>
      <c r="AL15" s="252"/>
      <c r="AM15" s="252"/>
      <c r="AN15" s="252"/>
      <c r="AO15" s="252"/>
      <c r="AP15" s="253">
        <f t="shared" si="0"/>
        <v>0</v>
      </c>
      <c r="AQ15" s="14"/>
      <c r="AR15" s="16"/>
    </row>
    <row r="16" spans="1:44" ht="11.45" customHeight="1" x14ac:dyDescent="0.2">
      <c r="B16" s="59" t="s">
        <v>63</v>
      </c>
      <c r="C16" s="26"/>
      <c r="D16" s="582">
        <f>AM64</f>
        <v>0</v>
      </c>
      <c r="E16" s="614"/>
      <c r="F16" s="198">
        <f>+'Fee Summary'!G15</f>
        <v>0</v>
      </c>
      <c r="G16" s="28">
        <f t="shared" si="1"/>
        <v>0</v>
      </c>
      <c r="H16" s="14"/>
      <c r="I16" s="24"/>
      <c r="J16" s="11" t="s">
        <v>1092</v>
      </c>
      <c r="K16" s="16"/>
      <c r="L16" s="21"/>
      <c r="M16" s="252"/>
      <c r="N16" s="252"/>
      <c r="O16" s="252"/>
      <c r="P16" s="252"/>
      <c r="Q16" s="252"/>
      <c r="R16" s="252"/>
      <c r="S16" s="252"/>
      <c r="T16" s="253">
        <f>CEILING(SUM(M16:S16),0.25)</f>
        <v>0</v>
      </c>
      <c r="U16" s="15" t="s">
        <v>1061</v>
      </c>
      <c r="V16" s="16"/>
      <c r="W16" s="16"/>
      <c r="X16" s="273"/>
      <c r="Y16" s="273"/>
      <c r="Z16" s="273"/>
      <c r="AA16" s="273"/>
      <c r="AB16" s="273"/>
      <c r="AC16" s="273"/>
      <c r="AD16" s="273"/>
      <c r="AE16" s="273"/>
      <c r="AF16" s="11" t="s">
        <v>220</v>
      </c>
      <c r="AG16" s="16"/>
      <c r="AH16" s="16"/>
      <c r="AI16" s="252"/>
      <c r="AJ16" s="252"/>
      <c r="AK16" s="252"/>
      <c r="AL16" s="252"/>
      <c r="AM16" s="252"/>
      <c r="AN16" s="252"/>
      <c r="AO16" s="252"/>
      <c r="AP16" s="253">
        <f t="shared" si="0"/>
        <v>0</v>
      </c>
      <c r="AQ16" s="14"/>
      <c r="AR16" s="16"/>
    </row>
    <row r="17" spans="1:44" ht="11.45" customHeight="1" x14ac:dyDescent="0.2">
      <c r="A17" s="65" t="s">
        <v>152</v>
      </c>
      <c r="B17" s="59" t="s">
        <v>360</v>
      </c>
      <c r="C17" s="24"/>
      <c r="D17" s="582">
        <f>AN64</f>
        <v>0</v>
      </c>
      <c r="E17" s="614"/>
      <c r="F17" s="198">
        <f>+'Fee Summary'!G17</f>
        <v>0</v>
      </c>
      <c r="G17" s="28">
        <f t="shared" si="1"/>
        <v>0</v>
      </c>
      <c r="H17" s="14"/>
      <c r="I17" s="24"/>
      <c r="J17" s="11" t="s">
        <v>263</v>
      </c>
      <c r="K17" s="16"/>
      <c r="L17" s="21"/>
      <c r="M17" s="273"/>
      <c r="N17" s="273"/>
      <c r="O17" s="273"/>
      <c r="P17" s="273"/>
      <c r="Q17" s="273"/>
      <c r="R17" s="273"/>
      <c r="S17" s="273"/>
      <c r="T17" s="586"/>
      <c r="U17" s="11" t="s">
        <v>275</v>
      </c>
      <c r="V17" s="21"/>
      <c r="W17" s="21"/>
      <c r="X17" s="273"/>
      <c r="Y17" s="273"/>
      <c r="Z17" s="273"/>
      <c r="AA17" s="273"/>
      <c r="AB17" s="273"/>
      <c r="AC17" s="273"/>
      <c r="AD17" s="273"/>
      <c r="AE17" s="273"/>
      <c r="AF17" s="11" t="s">
        <v>221</v>
      </c>
      <c r="AG17" s="16"/>
      <c r="AH17" s="16"/>
      <c r="AI17" s="252"/>
      <c r="AJ17" s="252"/>
      <c r="AK17" s="252"/>
      <c r="AL17" s="252"/>
      <c r="AM17" s="252"/>
      <c r="AN17" s="252"/>
      <c r="AO17" s="252"/>
      <c r="AP17" s="253">
        <f t="shared" si="0"/>
        <v>0</v>
      </c>
      <c r="AQ17" s="14"/>
      <c r="AR17" s="16"/>
    </row>
    <row r="18" spans="1:44" ht="11.45" customHeight="1" x14ac:dyDescent="0.2">
      <c r="A18" s="65" t="s">
        <v>152</v>
      </c>
      <c r="B18" s="59" t="s">
        <v>134</v>
      </c>
      <c r="C18" s="24"/>
      <c r="D18" s="584">
        <f>AO64</f>
        <v>0</v>
      </c>
      <c r="E18" s="620"/>
      <c r="F18" s="228">
        <f>+'Fee Summary'!G18</f>
        <v>0</v>
      </c>
      <c r="G18" s="29">
        <f t="shared" si="1"/>
        <v>0</v>
      </c>
      <c r="H18" s="14"/>
      <c r="I18" s="24"/>
      <c r="J18" s="11" t="s">
        <v>1091</v>
      </c>
      <c r="K18" s="16"/>
      <c r="L18" s="21"/>
      <c r="M18" s="252"/>
      <c r="N18" s="252"/>
      <c r="O18" s="252"/>
      <c r="P18" s="252"/>
      <c r="Q18" s="252"/>
      <c r="R18" s="252"/>
      <c r="S18" s="252"/>
      <c r="T18" s="253">
        <f>CEILING(SUM(M18:S18),0.25)</f>
        <v>0</v>
      </c>
      <c r="U18" s="11" t="s">
        <v>1091</v>
      </c>
      <c r="V18" s="16"/>
      <c r="W18" s="21"/>
      <c r="X18" s="252"/>
      <c r="Y18" s="252"/>
      <c r="Z18" s="252"/>
      <c r="AA18" s="252"/>
      <c r="AB18" s="252"/>
      <c r="AC18" s="252"/>
      <c r="AD18" s="252"/>
      <c r="AE18" s="253">
        <f>CEILING(SUM(X18:AD18),0.25)</f>
        <v>0</v>
      </c>
      <c r="AF18" s="11" t="s">
        <v>222</v>
      </c>
      <c r="AG18" s="16"/>
      <c r="AH18" s="16"/>
      <c r="AI18" s="252"/>
      <c r="AJ18" s="252"/>
      <c r="AK18" s="252"/>
      <c r="AL18" s="252"/>
      <c r="AM18" s="252"/>
      <c r="AN18" s="252"/>
      <c r="AO18" s="252"/>
      <c r="AP18" s="253">
        <f t="shared" si="0"/>
        <v>0</v>
      </c>
      <c r="AQ18" s="14"/>
      <c r="AR18" s="16"/>
    </row>
    <row r="19" spans="1:44" ht="11.45" customHeight="1" x14ac:dyDescent="0.2">
      <c r="A19" s="35" t="s">
        <v>245</v>
      </c>
      <c r="B19" s="59" t="s">
        <v>245</v>
      </c>
      <c r="C19" s="24"/>
      <c r="D19" s="585">
        <f>SUM(D12:D18)</f>
        <v>0</v>
      </c>
      <c r="E19" s="137"/>
      <c r="F19" s="137"/>
      <c r="G19" s="31">
        <f>SUM(G12:G18)</f>
        <v>0</v>
      </c>
      <c r="H19" s="14"/>
      <c r="I19" s="24"/>
      <c r="J19" s="11" t="s">
        <v>1092</v>
      </c>
      <c r="K19" s="16"/>
      <c r="L19" s="21"/>
      <c r="M19" s="252"/>
      <c r="N19" s="252"/>
      <c r="O19" s="252"/>
      <c r="P19" s="252"/>
      <c r="Q19" s="252"/>
      <c r="R19" s="252"/>
      <c r="S19" s="252"/>
      <c r="T19" s="253">
        <f>CEILING(SUM(M19:S19),0.25)</f>
        <v>0</v>
      </c>
      <c r="U19" s="11" t="s">
        <v>1092</v>
      </c>
      <c r="V19" s="16"/>
      <c r="W19" s="21"/>
      <c r="X19" s="252"/>
      <c r="Y19" s="252"/>
      <c r="Z19" s="252"/>
      <c r="AA19" s="252"/>
      <c r="AB19" s="252"/>
      <c r="AC19" s="252"/>
      <c r="AD19" s="252"/>
      <c r="AE19" s="253">
        <f>CEILING(SUM(X19:AD19),0.25)</f>
        <v>0</v>
      </c>
      <c r="AF19" s="11" t="s">
        <v>223</v>
      </c>
      <c r="AG19" s="16"/>
      <c r="AH19" s="16"/>
      <c r="AI19" s="252"/>
      <c r="AJ19" s="252"/>
      <c r="AK19" s="252"/>
      <c r="AL19" s="252"/>
      <c r="AM19" s="252"/>
      <c r="AN19" s="252"/>
      <c r="AO19" s="252"/>
      <c r="AP19" s="253">
        <f t="shared" si="0"/>
        <v>0</v>
      </c>
      <c r="AQ19" s="14"/>
      <c r="AR19" s="16"/>
    </row>
    <row r="20" spans="1:44" ht="11.45" customHeight="1" x14ac:dyDescent="0.2">
      <c r="A20" s="14"/>
      <c r="B20" s="59" t="s">
        <v>245</v>
      </c>
      <c r="C20" s="11"/>
      <c r="D20" s="137"/>
      <c r="E20" s="137"/>
      <c r="F20" s="137"/>
      <c r="H20" s="14"/>
      <c r="I20" s="24"/>
      <c r="K20" s="16"/>
      <c r="L20" s="21"/>
      <c r="M20" s="273"/>
      <c r="N20" s="273"/>
      <c r="O20" s="273"/>
      <c r="P20" s="273"/>
      <c r="Q20" s="273"/>
      <c r="R20" s="273"/>
      <c r="S20" s="273"/>
      <c r="T20" s="270">
        <f>SUM(T10:T19)</f>
        <v>0</v>
      </c>
      <c r="U20" s="11" t="s">
        <v>276</v>
      </c>
      <c r="V20" s="16"/>
      <c r="W20" s="21"/>
      <c r="X20" s="273"/>
      <c r="Y20" s="273"/>
      <c r="Z20" s="273"/>
      <c r="AA20" s="273"/>
      <c r="AB20" s="273"/>
      <c r="AC20" s="273"/>
      <c r="AD20" s="273"/>
      <c r="AE20" s="273"/>
      <c r="AF20" s="11" t="s">
        <v>224</v>
      </c>
      <c r="AG20" s="16"/>
      <c r="AH20" s="16"/>
      <c r="AI20" s="252"/>
      <c r="AJ20" s="252"/>
      <c r="AK20" s="252"/>
      <c r="AL20" s="252"/>
      <c r="AM20" s="252"/>
      <c r="AN20" s="252"/>
      <c r="AO20" s="252"/>
      <c r="AP20" s="253">
        <f t="shared" si="0"/>
        <v>0</v>
      </c>
      <c r="AQ20" s="14"/>
      <c r="AR20" s="16"/>
    </row>
    <row r="21" spans="1:44" ht="11.45" customHeight="1" x14ac:dyDescent="0.2">
      <c r="A21" s="14"/>
      <c r="B21" s="14"/>
      <c r="C21" s="14"/>
      <c r="D21" s="226"/>
      <c r="E21" s="226"/>
      <c r="F21" s="226"/>
      <c r="G21" s="14"/>
      <c r="H21" s="14"/>
      <c r="I21" s="24"/>
      <c r="J21" s="15" t="s">
        <v>264</v>
      </c>
      <c r="K21" s="16"/>
      <c r="L21" s="21"/>
      <c r="M21" s="273"/>
      <c r="N21" s="273"/>
      <c r="O21" s="273"/>
      <c r="P21" s="273"/>
      <c r="Q21" s="273"/>
      <c r="R21" s="273"/>
      <c r="S21" s="273"/>
      <c r="T21" s="273"/>
      <c r="U21" s="11" t="s">
        <v>1091</v>
      </c>
      <c r="V21" s="16"/>
      <c r="W21" s="21"/>
      <c r="X21" s="252"/>
      <c r="Y21" s="252"/>
      <c r="Z21" s="252"/>
      <c r="AA21" s="252"/>
      <c r="AB21" s="252"/>
      <c r="AC21" s="252"/>
      <c r="AD21" s="252"/>
      <c r="AE21" s="253">
        <f>CEILING(SUM(X21:AD21),0.25)</f>
        <v>0</v>
      </c>
      <c r="AF21" s="11" t="s">
        <v>225</v>
      </c>
      <c r="AG21" s="16"/>
      <c r="AH21" s="16"/>
      <c r="AI21" s="252"/>
      <c r="AJ21" s="252"/>
      <c r="AK21" s="252"/>
      <c r="AL21" s="252"/>
      <c r="AM21" s="252"/>
      <c r="AN21" s="252"/>
      <c r="AO21" s="252"/>
      <c r="AP21" s="253">
        <f t="shared" si="0"/>
        <v>0</v>
      </c>
      <c r="AQ21" s="14"/>
      <c r="AR21" s="16"/>
    </row>
    <row r="22" spans="1:44" ht="11.45" customHeight="1" x14ac:dyDescent="0.2">
      <c r="A22" s="58"/>
      <c r="B22" s="58"/>
      <c r="C22" s="65" t="s">
        <v>245</v>
      </c>
      <c r="D22" s="60" t="s">
        <v>210</v>
      </c>
      <c r="E22" s="58"/>
      <c r="F22" s="229">
        <f>'Fee Summary'!$Y$25</f>
        <v>0</v>
      </c>
      <c r="G22" s="66">
        <f>CEILING(G19*F22,0.01)</f>
        <v>0</v>
      </c>
      <c r="I22" s="61"/>
      <c r="J22" s="11" t="s">
        <v>1091</v>
      </c>
      <c r="K22" s="16"/>
      <c r="L22" s="21"/>
      <c r="M22" s="252"/>
      <c r="N22" s="252"/>
      <c r="O22" s="252"/>
      <c r="P22" s="252"/>
      <c r="Q22" s="252"/>
      <c r="R22" s="252"/>
      <c r="S22" s="252"/>
      <c r="T22" s="253">
        <f>CEILING(SUM(M22:S22),0.25)</f>
        <v>0</v>
      </c>
      <c r="U22" s="11" t="s">
        <v>1092</v>
      </c>
      <c r="V22" s="16"/>
      <c r="W22" s="21"/>
      <c r="X22" s="252"/>
      <c r="Y22" s="252"/>
      <c r="Z22" s="252"/>
      <c r="AA22" s="252"/>
      <c r="AB22" s="252"/>
      <c r="AC22" s="252"/>
      <c r="AD22" s="252"/>
      <c r="AE22" s="253">
        <f>CEILING(SUM(X22:AD22),0.25)</f>
        <v>0</v>
      </c>
      <c r="AF22" s="11" t="s">
        <v>226</v>
      </c>
      <c r="AG22" s="16"/>
      <c r="AH22" s="16"/>
      <c r="AI22" s="252"/>
      <c r="AJ22" s="252"/>
      <c r="AK22" s="252"/>
      <c r="AL22" s="252"/>
      <c r="AM22" s="252"/>
      <c r="AN22" s="252"/>
      <c r="AO22" s="252"/>
      <c r="AP22" s="253">
        <f t="shared" si="0"/>
        <v>0</v>
      </c>
      <c r="AQ22" s="14"/>
      <c r="AR22" s="16"/>
    </row>
    <row r="23" spans="1:44" ht="11.45" customHeight="1" x14ac:dyDescent="0.2">
      <c r="A23" s="58"/>
      <c r="B23" s="58"/>
      <c r="C23" s="65" t="s">
        <v>152</v>
      </c>
      <c r="D23" s="67" t="s">
        <v>195</v>
      </c>
      <c r="E23" s="68"/>
      <c r="F23" s="621"/>
      <c r="G23" s="69">
        <f>+G37</f>
        <v>0</v>
      </c>
      <c r="I23" s="61"/>
      <c r="J23" s="11" t="s">
        <v>1092</v>
      </c>
      <c r="K23" s="16"/>
      <c r="L23" s="21"/>
      <c r="M23" s="252"/>
      <c r="N23" s="252"/>
      <c r="O23" s="252"/>
      <c r="P23" s="252"/>
      <c r="Q23" s="252"/>
      <c r="R23" s="252"/>
      <c r="S23" s="252"/>
      <c r="T23" s="253">
        <f>CEILING(SUM(M23:S23),0.25)</f>
        <v>0</v>
      </c>
      <c r="U23" s="11" t="s">
        <v>1067</v>
      </c>
      <c r="V23" s="16"/>
      <c r="W23" s="21"/>
      <c r="X23" s="273"/>
      <c r="Y23" s="273"/>
      <c r="Z23" s="273"/>
      <c r="AA23" s="273"/>
      <c r="AB23" s="273"/>
      <c r="AC23" s="273"/>
      <c r="AD23" s="273"/>
      <c r="AE23" s="273"/>
      <c r="AF23" s="11" t="s">
        <v>113</v>
      </c>
      <c r="AG23" s="16"/>
      <c r="AH23" s="16"/>
      <c r="AI23" s="252"/>
      <c r="AJ23" s="252"/>
      <c r="AK23" s="252"/>
      <c r="AL23" s="252"/>
      <c r="AM23" s="252"/>
      <c r="AN23" s="252"/>
      <c r="AO23" s="252"/>
      <c r="AP23" s="253">
        <f t="shared" si="0"/>
        <v>0</v>
      </c>
      <c r="AQ23" s="14"/>
      <c r="AR23" s="16"/>
    </row>
    <row r="24" spans="1:44" ht="11.45" customHeight="1" x14ac:dyDescent="0.2">
      <c r="A24" s="58"/>
      <c r="B24" s="58"/>
      <c r="C24" s="58"/>
      <c r="D24" s="835" t="s">
        <v>57</v>
      </c>
      <c r="E24" s="835"/>
      <c r="F24" s="835"/>
      <c r="G24" s="70">
        <f>SUM(G19:G23)</f>
        <v>0</v>
      </c>
      <c r="J24" s="16"/>
      <c r="K24" s="16"/>
      <c r="L24" s="16"/>
      <c r="M24" s="273"/>
      <c r="N24" s="273"/>
      <c r="O24" s="273"/>
      <c r="P24" s="273"/>
      <c r="Q24" s="273"/>
      <c r="R24" s="273"/>
      <c r="S24" s="273"/>
      <c r="T24" s="270">
        <f>SUM(T22:T23)</f>
        <v>0</v>
      </c>
      <c r="U24" s="11" t="s">
        <v>1091</v>
      </c>
      <c r="V24" s="16"/>
      <c r="W24" s="21"/>
      <c r="X24" s="252"/>
      <c r="Y24" s="252"/>
      <c r="Z24" s="252"/>
      <c r="AA24" s="252"/>
      <c r="AB24" s="252"/>
      <c r="AC24" s="252"/>
      <c r="AD24" s="252"/>
      <c r="AE24" s="253">
        <f>CEILING(SUM(X24:AD24),0.25)</f>
        <v>0</v>
      </c>
      <c r="AF24" s="11" t="s">
        <v>1074</v>
      </c>
      <c r="AG24" s="16"/>
      <c r="AH24" s="16"/>
      <c r="AI24" s="252"/>
      <c r="AJ24" s="252"/>
      <c r="AK24" s="252"/>
      <c r="AL24" s="252"/>
      <c r="AM24" s="252"/>
      <c r="AN24" s="252"/>
      <c r="AO24" s="252"/>
      <c r="AP24" s="253">
        <f t="shared" si="0"/>
        <v>0</v>
      </c>
      <c r="AQ24" s="14"/>
      <c r="AR24" s="16"/>
    </row>
    <row r="25" spans="1:44" ht="11.45" customHeight="1" x14ac:dyDescent="0.2">
      <c r="A25" s="58"/>
      <c r="B25" s="60" t="s">
        <v>245</v>
      </c>
      <c r="C25" s="58"/>
      <c r="D25" s="60" t="s">
        <v>245</v>
      </c>
      <c r="E25" s="58"/>
      <c r="F25" s="58"/>
      <c r="G25" s="60" t="s">
        <v>245</v>
      </c>
      <c r="J25" s="15" t="s">
        <v>1090</v>
      </c>
      <c r="K25" s="16"/>
      <c r="L25" s="21"/>
      <c r="M25" s="273"/>
      <c r="N25" s="273"/>
      <c r="O25" s="273"/>
      <c r="P25" s="273"/>
      <c r="Q25" s="273"/>
      <c r="R25" s="273"/>
      <c r="S25" s="273"/>
      <c r="T25" s="273"/>
      <c r="U25" s="11" t="s">
        <v>1092</v>
      </c>
      <c r="V25" s="16"/>
      <c r="W25" s="21"/>
      <c r="X25" s="252"/>
      <c r="Y25" s="252"/>
      <c r="Z25" s="252"/>
      <c r="AA25" s="252"/>
      <c r="AB25" s="252"/>
      <c r="AC25" s="252"/>
      <c r="AD25" s="252"/>
      <c r="AE25" s="253">
        <f>CEILING(SUM(X25:AD25),0.25)</f>
        <v>0</v>
      </c>
      <c r="AF25" s="11" t="s">
        <v>1075</v>
      </c>
      <c r="AG25" s="16"/>
      <c r="AH25" s="16"/>
      <c r="AI25" s="252"/>
      <c r="AJ25" s="252"/>
      <c r="AK25" s="252"/>
      <c r="AL25" s="252"/>
      <c r="AM25" s="252"/>
      <c r="AN25" s="252"/>
      <c r="AO25" s="252"/>
      <c r="AP25" s="253">
        <f t="shared" si="0"/>
        <v>0</v>
      </c>
      <c r="AQ25" s="14"/>
      <c r="AR25" s="16"/>
    </row>
    <row r="26" spans="1:44" ht="11.45" customHeight="1" thickBot="1" x14ac:dyDescent="0.25">
      <c r="A26" s="58"/>
      <c r="B26" s="58"/>
      <c r="C26" s="58"/>
      <c r="D26" s="60" t="s">
        <v>194</v>
      </c>
      <c r="E26" s="58"/>
      <c r="F26" s="202">
        <f>+'Fee Summary'!Z25</f>
        <v>0.13</v>
      </c>
      <c r="G26" s="71">
        <f>CEILING((G19+G23)*F26,0.01)</f>
        <v>0</v>
      </c>
      <c r="J26" s="11" t="s">
        <v>1065</v>
      </c>
      <c r="K26" s="16"/>
      <c r="L26" s="21"/>
      <c r="M26" s="273"/>
      <c r="N26" s="273"/>
      <c r="O26" s="273"/>
      <c r="P26" s="273"/>
      <c r="Q26" s="273"/>
      <c r="R26" s="273"/>
      <c r="S26" s="273"/>
      <c r="T26" s="273"/>
      <c r="U26" s="16"/>
      <c r="V26" s="16"/>
      <c r="W26" s="16"/>
      <c r="X26" s="273"/>
      <c r="Y26" s="273"/>
      <c r="Z26" s="273"/>
      <c r="AA26" s="273"/>
      <c r="AB26" s="273"/>
      <c r="AC26" s="273"/>
      <c r="AD26" s="273"/>
      <c r="AE26" s="270">
        <f>SUM(AE18:AE25)</f>
        <v>0</v>
      </c>
      <c r="AF26" s="11" t="s">
        <v>1076</v>
      </c>
      <c r="AG26" s="16"/>
      <c r="AH26" s="16"/>
      <c r="AI26" s="252"/>
      <c r="AJ26" s="252"/>
      <c r="AK26" s="252"/>
      <c r="AL26" s="252"/>
      <c r="AM26" s="252"/>
      <c r="AN26" s="252"/>
      <c r="AO26" s="252"/>
      <c r="AP26" s="253">
        <f t="shared" si="0"/>
        <v>0</v>
      </c>
      <c r="AQ26" s="14"/>
      <c r="AR26" s="16"/>
    </row>
    <row r="27" spans="1:44" ht="11.45" customHeight="1" thickTop="1" x14ac:dyDescent="0.2">
      <c r="A27" s="58"/>
      <c r="B27" s="58"/>
      <c r="C27" s="58"/>
      <c r="D27" s="58"/>
      <c r="E27" s="58"/>
      <c r="F27" s="58"/>
      <c r="G27" s="72">
        <f>SUM(G24:G26)</f>
        <v>0</v>
      </c>
      <c r="J27" s="11" t="s">
        <v>1091</v>
      </c>
      <c r="K27" s="16"/>
      <c r="L27" s="16"/>
      <c r="M27" s="252"/>
      <c r="N27" s="252"/>
      <c r="O27" s="252"/>
      <c r="P27" s="252"/>
      <c r="Q27" s="252"/>
      <c r="R27" s="252"/>
      <c r="S27" s="252"/>
      <c r="T27" s="253">
        <f>CEILING(SUM(M27:S27),0.25)</f>
        <v>0</v>
      </c>
      <c r="U27" s="15" t="s">
        <v>1068</v>
      </c>
      <c r="V27" s="16"/>
      <c r="W27" s="16"/>
      <c r="X27" s="273"/>
      <c r="Y27" s="273"/>
      <c r="Z27" s="273"/>
      <c r="AA27" s="273"/>
      <c r="AB27" s="273"/>
      <c r="AC27" s="273"/>
      <c r="AD27" s="273"/>
      <c r="AE27" s="273"/>
      <c r="AF27" s="11" t="s">
        <v>1077</v>
      </c>
      <c r="AG27" s="16"/>
      <c r="AH27" s="16"/>
      <c r="AI27" s="252"/>
      <c r="AJ27" s="252"/>
      <c r="AK27" s="252"/>
      <c r="AL27" s="252"/>
      <c r="AM27" s="252"/>
      <c r="AN27" s="252"/>
      <c r="AO27" s="252"/>
      <c r="AP27" s="253">
        <f t="shared" si="0"/>
        <v>0</v>
      </c>
      <c r="AQ27" s="14"/>
      <c r="AR27" s="16"/>
    </row>
    <row r="28" spans="1:44" ht="11.45" customHeight="1" x14ac:dyDescent="0.2">
      <c r="A28" s="58"/>
      <c r="B28" s="58"/>
      <c r="C28" s="65" t="s">
        <v>182</v>
      </c>
      <c r="D28" s="67" t="s">
        <v>211</v>
      </c>
      <c r="E28" s="68"/>
      <c r="F28" s="203">
        <f>+'Fee Summary'!AA25</f>
        <v>0</v>
      </c>
      <c r="G28" s="69">
        <f>G19*F28</f>
        <v>0</v>
      </c>
      <c r="J28" s="11" t="s">
        <v>1092</v>
      </c>
      <c r="K28" s="16"/>
      <c r="L28" s="16"/>
      <c r="M28" s="252"/>
      <c r="N28" s="252"/>
      <c r="O28" s="252"/>
      <c r="P28" s="252"/>
      <c r="Q28" s="252"/>
      <c r="R28" s="252"/>
      <c r="S28" s="252"/>
      <c r="T28" s="253">
        <f>CEILING(SUM(M28:S28),0.25)</f>
        <v>0</v>
      </c>
      <c r="U28" s="11" t="s">
        <v>7</v>
      </c>
      <c r="V28" s="16"/>
      <c r="W28" s="16"/>
      <c r="X28" s="252"/>
      <c r="Y28" s="252"/>
      <c r="Z28" s="252"/>
      <c r="AA28" s="252"/>
      <c r="AB28" s="252"/>
      <c r="AC28" s="252"/>
      <c r="AD28" s="252"/>
      <c r="AE28" s="253">
        <f t="shared" ref="AE28:AE42" si="2">CEILING(SUM(X28:AD28),0.25)</f>
        <v>0</v>
      </c>
      <c r="AF28" s="11" t="s">
        <v>229</v>
      </c>
      <c r="AG28" s="16"/>
      <c r="AH28" s="16"/>
      <c r="AI28" s="252"/>
      <c r="AJ28" s="252"/>
      <c r="AK28" s="252"/>
      <c r="AL28" s="252"/>
      <c r="AM28" s="252"/>
      <c r="AN28" s="252"/>
      <c r="AO28" s="252"/>
      <c r="AP28" s="253">
        <f t="shared" si="0"/>
        <v>0</v>
      </c>
      <c r="AQ28" s="14"/>
      <c r="AR28" s="16"/>
    </row>
    <row r="29" spans="1:44" ht="11.45" customHeight="1" x14ac:dyDescent="0.2">
      <c r="A29" s="58"/>
      <c r="B29" s="58"/>
      <c r="C29" s="58"/>
      <c r="D29" s="834" t="s">
        <v>1218</v>
      </c>
      <c r="E29" s="834"/>
      <c r="F29" s="834"/>
      <c r="G29" s="73">
        <f>SUM(G27:G28)</f>
        <v>0</v>
      </c>
      <c r="J29" s="11" t="s">
        <v>245</v>
      </c>
      <c r="K29" s="21"/>
      <c r="M29" s="273"/>
      <c r="N29" s="273"/>
      <c r="O29" s="273"/>
      <c r="P29" s="273"/>
      <c r="Q29" s="273"/>
      <c r="R29" s="273"/>
      <c r="S29" s="273"/>
      <c r="T29" s="270">
        <f>SUM(T27:T28)</f>
        <v>0</v>
      </c>
      <c r="U29" s="11" t="s">
        <v>8</v>
      </c>
      <c r="V29" s="16"/>
      <c r="W29" s="16"/>
      <c r="X29" s="252"/>
      <c r="Y29" s="252"/>
      <c r="Z29" s="252"/>
      <c r="AA29" s="252"/>
      <c r="AB29" s="252"/>
      <c r="AC29" s="252"/>
      <c r="AD29" s="252"/>
      <c r="AE29" s="253">
        <f t="shared" si="2"/>
        <v>0</v>
      </c>
      <c r="AF29" s="11" t="s">
        <v>1078</v>
      </c>
      <c r="AG29" s="16"/>
      <c r="AH29" s="16"/>
      <c r="AI29" s="252"/>
      <c r="AJ29" s="252"/>
      <c r="AK29" s="252"/>
      <c r="AL29" s="252"/>
      <c r="AM29" s="252"/>
      <c r="AN29" s="252"/>
      <c r="AO29" s="252"/>
      <c r="AP29" s="253">
        <f t="shared" si="0"/>
        <v>0</v>
      </c>
      <c r="AQ29" s="88"/>
      <c r="AR29" s="16"/>
    </row>
    <row r="30" spans="1:44" ht="11.45" customHeight="1" x14ac:dyDescent="0.2">
      <c r="A30" s="58"/>
      <c r="B30" s="58"/>
      <c r="C30" s="58"/>
      <c r="D30" s="58"/>
      <c r="E30" s="58"/>
      <c r="F30" s="58"/>
      <c r="G30" s="58"/>
      <c r="J30" s="15" t="s">
        <v>265</v>
      </c>
      <c r="K30" s="21"/>
      <c r="L30" s="21"/>
      <c r="M30" s="273"/>
      <c r="N30" s="273"/>
      <c r="O30" s="273"/>
      <c r="P30" s="273"/>
      <c r="Q30" s="273"/>
      <c r="R30" s="273"/>
      <c r="S30" s="273"/>
      <c r="T30" s="273"/>
      <c r="U30" s="11" t="s">
        <v>87</v>
      </c>
      <c r="V30" s="16"/>
      <c r="W30" s="16"/>
      <c r="X30" s="252"/>
      <c r="Y30" s="252"/>
      <c r="Z30" s="252"/>
      <c r="AA30" s="252"/>
      <c r="AB30" s="252"/>
      <c r="AC30" s="252"/>
      <c r="AD30" s="252"/>
      <c r="AE30" s="253">
        <f t="shared" si="2"/>
        <v>0</v>
      </c>
      <c r="AF30" s="11" t="s">
        <v>230</v>
      </c>
      <c r="AG30" s="16"/>
      <c r="AH30" s="16"/>
      <c r="AI30" s="252"/>
      <c r="AJ30" s="252"/>
      <c r="AK30" s="252"/>
      <c r="AL30" s="252"/>
      <c r="AM30" s="252"/>
      <c r="AN30" s="252"/>
      <c r="AO30" s="252"/>
      <c r="AP30" s="253">
        <f t="shared" si="0"/>
        <v>0</v>
      </c>
      <c r="AQ30" s="88"/>
      <c r="AR30" s="16"/>
    </row>
    <row r="31" spans="1:44" ht="11.45" customHeight="1" x14ac:dyDescent="0.2">
      <c r="A31" s="58"/>
      <c r="B31" s="19" t="s">
        <v>537</v>
      </c>
      <c r="J31" s="11" t="s">
        <v>1091</v>
      </c>
      <c r="K31" s="16"/>
      <c r="L31" s="21"/>
      <c r="M31" s="252"/>
      <c r="N31" s="252"/>
      <c r="O31" s="252"/>
      <c r="P31" s="252"/>
      <c r="Q31" s="252"/>
      <c r="R31" s="252"/>
      <c r="S31" s="252"/>
      <c r="T31" s="253">
        <f>CEILING(SUM(M31:S31),0.25)</f>
        <v>0</v>
      </c>
      <c r="U31" s="11" t="s">
        <v>88</v>
      </c>
      <c r="V31" s="16"/>
      <c r="W31" s="16"/>
      <c r="X31" s="252"/>
      <c r="Y31" s="252"/>
      <c r="Z31" s="252"/>
      <c r="AA31" s="252"/>
      <c r="AB31" s="252"/>
      <c r="AC31" s="252"/>
      <c r="AD31" s="252"/>
      <c r="AE31" s="253">
        <f t="shared" si="2"/>
        <v>0</v>
      </c>
      <c r="AF31" s="11" t="s">
        <v>1079</v>
      </c>
      <c r="AG31" s="16"/>
      <c r="AH31" s="16"/>
      <c r="AI31" s="252"/>
      <c r="AJ31" s="252"/>
      <c r="AK31" s="252"/>
      <c r="AL31" s="252"/>
      <c r="AM31" s="252"/>
      <c r="AN31" s="252"/>
      <c r="AO31" s="252"/>
      <c r="AP31" s="253">
        <f t="shared" si="0"/>
        <v>0</v>
      </c>
      <c r="AQ31" s="88"/>
      <c r="AR31" s="16"/>
    </row>
    <row r="32" spans="1:44" ht="11.45" customHeight="1" x14ac:dyDescent="0.2">
      <c r="A32" s="60"/>
      <c r="B32" s="59" t="s">
        <v>192</v>
      </c>
      <c r="C32" s="59"/>
      <c r="D32" s="41" t="s">
        <v>538</v>
      </c>
      <c r="E32" s="41"/>
      <c r="F32" s="41" t="s">
        <v>539</v>
      </c>
      <c r="G32" s="41" t="s">
        <v>540</v>
      </c>
      <c r="H32" s="41"/>
      <c r="I32" s="61"/>
      <c r="J32" s="11" t="s">
        <v>1092</v>
      </c>
      <c r="K32" s="16"/>
      <c r="L32" s="21"/>
      <c r="M32" s="252"/>
      <c r="N32" s="252"/>
      <c r="O32" s="252"/>
      <c r="P32" s="252"/>
      <c r="Q32" s="252"/>
      <c r="R32" s="252"/>
      <c r="S32" s="252"/>
      <c r="T32" s="253">
        <f>CEILING(SUM(M32:S32),0.25)</f>
        <v>0</v>
      </c>
      <c r="U32" s="11" t="s">
        <v>89</v>
      </c>
      <c r="V32" s="16"/>
      <c r="W32" s="16"/>
      <c r="X32" s="252"/>
      <c r="Y32" s="252"/>
      <c r="Z32" s="252"/>
      <c r="AA32" s="252"/>
      <c r="AB32" s="252"/>
      <c r="AC32" s="252"/>
      <c r="AD32" s="252"/>
      <c r="AE32" s="253">
        <f t="shared" si="2"/>
        <v>0</v>
      </c>
      <c r="AF32" s="11" t="s">
        <v>227</v>
      </c>
      <c r="AG32" s="16"/>
      <c r="AH32" s="16"/>
      <c r="AI32" s="252"/>
      <c r="AJ32" s="252"/>
      <c r="AK32" s="252"/>
      <c r="AL32" s="252"/>
      <c r="AM32" s="252"/>
      <c r="AN32" s="252"/>
      <c r="AO32" s="252"/>
      <c r="AP32" s="253">
        <f t="shared" si="0"/>
        <v>0</v>
      </c>
      <c r="AQ32" s="88"/>
      <c r="AR32" s="16"/>
    </row>
    <row r="33" spans="1:44" ht="11.45" customHeight="1" x14ac:dyDescent="0.2">
      <c r="A33" s="74"/>
      <c r="B33" s="59"/>
      <c r="C33" s="59"/>
      <c r="D33" s="41"/>
      <c r="E33" s="41"/>
      <c r="F33" s="41"/>
      <c r="G33" s="41"/>
      <c r="H33" s="41"/>
      <c r="I33" s="58"/>
      <c r="J33" s="11" t="s">
        <v>245</v>
      </c>
      <c r="K33" s="11" t="s">
        <v>245</v>
      </c>
      <c r="L33" s="21"/>
      <c r="M33" s="273"/>
      <c r="N33" s="273"/>
      <c r="O33" s="273"/>
      <c r="P33" s="273"/>
      <c r="Q33" s="273"/>
      <c r="R33" s="273"/>
      <c r="S33" s="273"/>
      <c r="T33" s="270">
        <f>SUM(T31:T32)</f>
        <v>0</v>
      </c>
      <c r="U33" s="11" t="s">
        <v>90</v>
      </c>
      <c r="V33" s="16"/>
      <c r="W33" s="16"/>
      <c r="X33" s="252"/>
      <c r="Y33" s="252"/>
      <c r="Z33" s="252"/>
      <c r="AA33" s="252"/>
      <c r="AB33" s="252"/>
      <c r="AC33" s="252"/>
      <c r="AD33" s="252"/>
      <c r="AE33" s="253">
        <f t="shared" si="2"/>
        <v>0</v>
      </c>
      <c r="AF33" s="11" t="s">
        <v>228</v>
      </c>
      <c r="AG33" s="16"/>
      <c r="AH33" s="16"/>
      <c r="AI33" s="252"/>
      <c r="AJ33" s="252"/>
      <c r="AK33" s="252"/>
      <c r="AL33" s="252"/>
      <c r="AM33" s="252"/>
      <c r="AN33" s="252"/>
      <c r="AO33" s="252"/>
      <c r="AP33" s="253">
        <f t="shared" si="0"/>
        <v>0</v>
      </c>
      <c r="AQ33" s="88"/>
      <c r="AR33" s="16"/>
    </row>
    <row r="34" spans="1:44" ht="11.45" customHeight="1" x14ac:dyDescent="0.2">
      <c r="A34" s="60"/>
      <c r="B34" s="59" t="s">
        <v>104</v>
      </c>
      <c r="C34" s="61"/>
      <c r="D34" s="600"/>
      <c r="E34" s="322">
        <f>+IF(D14=0, ,D34/D14)</f>
        <v>0</v>
      </c>
      <c r="F34" s="198">
        <f>+'Fee Summary'!$P$11</f>
        <v>0</v>
      </c>
      <c r="G34" s="62">
        <f>+D34*F34</f>
        <v>0</v>
      </c>
      <c r="H34" s="168"/>
      <c r="I34" s="58"/>
      <c r="J34" s="15" t="s">
        <v>266</v>
      </c>
      <c r="K34" s="16"/>
      <c r="L34" s="21"/>
      <c r="M34" s="273"/>
      <c r="N34" s="273"/>
      <c r="O34" s="273"/>
      <c r="P34" s="273"/>
      <c r="Q34" s="273"/>
      <c r="R34" s="273"/>
      <c r="S34" s="273"/>
      <c r="T34" s="273"/>
      <c r="U34" s="11" t="s">
        <v>13</v>
      </c>
      <c r="V34" s="16"/>
      <c r="W34" s="16"/>
      <c r="X34" s="252"/>
      <c r="Y34" s="252"/>
      <c r="Z34" s="252"/>
      <c r="AA34" s="252"/>
      <c r="AB34" s="252"/>
      <c r="AC34" s="252"/>
      <c r="AD34" s="252"/>
      <c r="AE34" s="253">
        <f t="shared" si="2"/>
        <v>0</v>
      </c>
      <c r="AF34" s="11" t="s">
        <v>15</v>
      </c>
      <c r="AG34" s="16"/>
      <c r="AH34" s="16"/>
      <c r="AI34" s="252"/>
      <c r="AJ34" s="252"/>
      <c r="AK34" s="252"/>
      <c r="AL34" s="252"/>
      <c r="AM34" s="252"/>
      <c r="AN34" s="252"/>
      <c r="AO34" s="252"/>
      <c r="AP34" s="253">
        <f t="shared" si="0"/>
        <v>0</v>
      </c>
      <c r="AQ34" s="88"/>
      <c r="AR34" s="16"/>
    </row>
    <row r="35" spans="1:44" ht="11.45" customHeight="1" x14ac:dyDescent="0.2">
      <c r="A35" s="60"/>
      <c r="B35" s="59" t="s">
        <v>360</v>
      </c>
      <c r="C35" s="54"/>
      <c r="D35" s="600"/>
      <c r="E35" s="322">
        <f>+IF(D17=0, ,D35/D17)</f>
        <v>0</v>
      </c>
      <c r="F35" s="198">
        <f>+'Fee Summary'!$P$12</f>
        <v>0</v>
      </c>
      <c r="G35" s="62">
        <f>+D35*F35</f>
        <v>0</v>
      </c>
      <c r="H35" s="168"/>
      <c r="I35" s="58"/>
      <c r="J35" s="11" t="s">
        <v>984</v>
      </c>
      <c r="K35" s="16"/>
      <c r="L35" s="16"/>
      <c r="M35" s="252"/>
      <c r="N35" s="252"/>
      <c r="O35" s="252"/>
      <c r="P35" s="252"/>
      <c r="Q35" s="252"/>
      <c r="R35" s="252"/>
      <c r="S35" s="252"/>
      <c r="T35" s="253">
        <f>CEILING(SUM(M35:S35),0.25)</f>
        <v>0</v>
      </c>
      <c r="U35" s="11" t="s">
        <v>1069</v>
      </c>
      <c r="V35" s="16"/>
      <c r="W35" s="16"/>
      <c r="X35" s="252"/>
      <c r="Y35" s="252"/>
      <c r="Z35" s="252"/>
      <c r="AA35" s="252"/>
      <c r="AB35" s="252"/>
      <c r="AC35" s="252"/>
      <c r="AD35" s="252"/>
      <c r="AE35" s="253">
        <f t="shared" si="2"/>
        <v>0</v>
      </c>
      <c r="AF35" s="11" t="s">
        <v>1080</v>
      </c>
      <c r="AG35" s="16"/>
      <c r="AH35" s="16"/>
      <c r="AI35" s="252"/>
      <c r="AJ35" s="252"/>
      <c r="AK35" s="252"/>
      <c r="AL35" s="252"/>
      <c r="AM35" s="252"/>
      <c r="AN35" s="252"/>
      <c r="AO35" s="252"/>
      <c r="AP35" s="253">
        <f t="shared" si="0"/>
        <v>0</v>
      </c>
      <c r="AQ35" s="88"/>
      <c r="AR35" s="16"/>
    </row>
    <row r="36" spans="1:44" ht="11.45" customHeight="1" x14ac:dyDescent="0.2">
      <c r="A36" s="58"/>
      <c r="B36" s="59" t="s">
        <v>134</v>
      </c>
      <c r="C36" s="54"/>
      <c r="D36" s="600"/>
      <c r="E36" s="322">
        <f>+IF(D18=0, ,D36/D18)</f>
        <v>0</v>
      </c>
      <c r="F36" s="198">
        <f>+'Fee Summary'!$P$13</f>
        <v>0</v>
      </c>
      <c r="G36" s="62">
        <f>+D36*F36</f>
        <v>0</v>
      </c>
      <c r="H36" s="168"/>
      <c r="I36" s="58"/>
      <c r="J36" s="11" t="s">
        <v>143</v>
      </c>
      <c r="K36" s="16"/>
      <c r="L36" s="16"/>
      <c r="M36" s="252"/>
      <c r="N36" s="252"/>
      <c r="O36" s="252"/>
      <c r="P36" s="252"/>
      <c r="Q36" s="252"/>
      <c r="R36" s="252"/>
      <c r="S36" s="252"/>
      <c r="T36" s="253">
        <f>CEILING(SUM(M36:S36),0.25)</f>
        <v>0</v>
      </c>
      <c r="U36" s="11" t="s">
        <v>91</v>
      </c>
      <c r="V36" s="16"/>
      <c r="W36" s="16"/>
      <c r="X36" s="252"/>
      <c r="Y36" s="252"/>
      <c r="Z36" s="252"/>
      <c r="AA36" s="252"/>
      <c r="AB36" s="252"/>
      <c r="AC36" s="252"/>
      <c r="AD36" s="252"/>
      <c r="AE36" s="253">
        <f t="shared" si="2"/>
        <v>0</v>
      </c>
      <c r="AF36" s="11" t="s">
        <v>16</v>
      </c>
      <c r="AG36" s="16"/>
      <c r="AH36" s="16"/>
      <c r="AI36" s="252"/>
      <c r="AJ36" s="252"/>
      <c r="AK36" s="252"/>
      <c r="AL36" s="252"/>
      <c r="AM36" s="252"/>
      <c r="AN36" s="252"/>
      <c r="AO36" s="252"/>
      <c r="AP36" s="253">
        <f t="shared" si="0"/>
        <v>0</v>
      </c>
      <c r="AQ36" s="88"/>
      <c r="AR36" s="16"/>
    </row>
    <row r="37" spans="1:44" ht="11.45" customHeight="1" x14ac:dyDescent="0.2">
      <c r="A37" s="74"/>
      <c r="B37" s="55"/>
      <c r="C37" s="61" t="s">
        <v>46</v>
      </c>
      <c r="D37" s="601">
        <f>+SUM(D34:D36)</f>
        <v>0</v>
      </c>
      <c r="E37" s="323"/>
      <c r="F37" s="323"/>
      <c r="G37" s="167">
        <f>+SUM(G34:G36)</f>
        <v>0</v>
      </c>
      <c r="H37" s="168"/>
      <c r="I37" s="58"/>
      <c r="J37" s="16"/>
      <c r="K37" s="16"/>
      <c r="L37" s="16"/>
      <c r="M37" s="273"/>
      <c r="N37" s="273"/>
      <c r="O37" s="273"/>
      <c r="P37" s="273"/>
      <c r="Q37" s="273"/>
      <c r="R37" s="273"/>
      <c r="S37" s="273"/>
      <c r="T37" s="270">
        <f>SUM(T35:T36)</f>
        <v>0</v>
      </c>
      <c r="U37" s="11" t="s">
        <v>277</v>
      </c>
      <c r="V37" s="16"/>
      <c r="W37" s="16"/>
      <c r="X37" s="252"/>
      <c r="Y37" s="252"/>
      <c r="Z37" s="252"/>
      <c r="AA37" s="252"/>
      <c r="AB37" s="252"/>
      <c r="AC37" s="252"/>
      <c r="AD37" s="252"/>
      <c r="AE37" s="253">
        <f t="shared" si="2"/>
        <v>0</v>
      </c>
      <c r="AF37" s="11" t="s">
        <v>17</v>
      </c>
      <c r="AG37" s="16"/>
      <c r="AH37" s="16"/>
      <c r="AI37" s="252"/>
      <c r="AJ37" s="252"/>
      <c r="AK37" s="252"/>
      <c r="AL37" s="252"/>
      <c r="AM37" s="252"/>
      <c r="AN37" s="252"/>
      <c r="AO37" s="252"/>
      <c r="AP37" s="253">
        <f t="shared" si="0"/>
        <v>0</v>
      </c>
      <c r="AQ37" s="88"/>
      <c r="AR37" s="16"/>
    </row>
    <row r="38" spans="1:44" ht="11.45" customHeight="1" x14ac:dyDescent="0.2">
      <c r="A38" s="58"/>
      <c r="B38" s="58"/>
      <c r="D38" s="140"/>
      <c r="E38" s="141"/>
      <c r="F38" s="58"/>
      <c r="G38" s="58"/>
      <c r="H38" s="58"/>
      <c r="I38" s="58"/>
      <c r="J38" s="15" t="s">
        <v>1089</v>
      </c>
      <c r="K38" s="16"/>
      <c r="L38" s="21"/>
      <c r="M38" s="273"/>
      <c r="N38" s="273"/>
      <c r="O38" s="273"/>
      <c r="P38" s="273"/>
      <c r="Q38" s="273"/>
      <c r="R38" s="273"/>
      <c r="S38" s="273"/>
      <c r="T38" s="273"/>
      <c r="U38" s="11" t="s">
        <v>9</v>
      </c>
      <c r="V38" s="14"/>
      <c r="W38" s="16"/>
      <c r="X38" s="252"/>
      <c r="Y38" s="252"/>
      <c r="Z38" s="252"/>
      <c r="AA38" s="252"/>
      <c r="AB38" s="252"/>
      <c r="AC38" s="252"/>
      <c r="AD38" s="252"/>
      <c r="AE38" s="253">
        <f t="shared" si="2"/>
        <v>0</v>
      </c>
      <c r="AF38" s="11" t="s">
        <v>18</v>
      </c>
      <c r="AG38" s="16"/>
      <c r="AH38" s="16"/>
      <c r="AI38" s="252"/>
      <c r="AJ38" s="252"/>
      <c r="AK38" s="252"/>
      <c r="AL38" s="252"/>
      <c r="AM38" s="252"/>
      <c r="AN38" s="252"/>
      <c r="AO38" s="252"/>
      <c r="AP38" s="253">
        <f t="shared" si="0"/>
        <v>0</v>
      </c>
      <c r="AQ38" s="88"/>
      <c r="AR38" s="16"/>
    </row>
    <row r="39" spans="1:44" ht="11.45" customHeight="1" x14ac:dyDescent="0.2">
      <c r="A39" s="75"/>
      <c r="B39" s="60"/>
      <c r="E39" s="58"/>
      <c r="F39" s="58"/>
      <c r="G39" s="58"/>
      <c r="H39" s="58"/>
      <c r="I39" s="58"/>
      <c r="J39" s="11" t="s">
        <v>269</v>
      </c>
      <c r="K39" s="16"/>
      <c r="L39" s="21"/>
      <c r="M39" s="252"/>
      <c r="N39" s="252"/>
      <c r="O39" s="252"/>
      <c r="P39" s="252"/>
      <c r="Q39" s="252"/>
      <c r="R39" s="252"/>
      <c r="S39" s="252"/>
      <c r="T39" s="253">
        <f>CEILING(SUM(M39:S39),0.25)</f>
        <v>0</v>
      </c>
      <c r="U39" s="11" t="s">
        <v>10</v>
      </c>
      <c r="W39" s="14"/>
      <c r="X39" s="252"/>
      <c r="Y39" s="252"/>
      <c r="Z39" s="252"/>
      <c r="AA39" s="252"/>
      <c r="AB39" s="252"/>
      <c r="AC39" s="252"/>
      <c r="AD39" s="252"/>
      <c r="AE39" s="253">
        <f t="shared" si="2"/>
        <v>0</v>
      </c>
      <c r="AF39" s="11" t="s">
        <v>1081</v>
      </c>
      <c r="AG39" s="16"/>
      <c r="AH39" s="16"/>
      <c r="AI39" s="252"/>
      <c r="AJ39" s="252"/>
      <c r="AK39" s="252"/>
      <c r="AL39" s="252"/>
      <c r="AM39" s="252"/>
      <c r="AN39" s="252"/>
      <c r="AO39" s="252"/>
      <c r="AP39" s="253">
        <f t="shared" si="0"/>
        <v>0</v>
      </c>
      <c r="AQ39" s="88"/>
      <c r="AR39" s="16"/>
    </row>
    <row r="40" spans="1:44" ht="11.45" customHeight="1" x14ac:dyDescent="0.2">
      <c r="B40" s="60"/>
      <c r="E40" s="58"/>
      <c r="F40" s="58"/>
      <c r="G40" s="58"/>
      <c r="H40" s="58"/>
      <c r="I40" s="58"/>
      <c r="J40" s="16"/>
      <c r="K40" s="21"/>
      <c r="L40" s="21"/>
      <c r="M40" s="273"/>
      <c r="N40" s="273"/>
      <c r="O40" s="273"/>
      <c r="P40" s="273"/>
      <c r="Q40" s="273"/>
      <c r="R40" s="273"/>
      <c r="S40" s="273"/>
      <c r="T40" s="586"/>
      <c r="U40" s="11" t="s">
        <v>11</v>
      </c>
      <c r="X40" s="252"/>
      <c r="Y40" s="252"/>
      <c r="Z40" s="252"/>
      <c r="AA40" s="252"/>
      <c r="AB40" s="252"/>
      <c r="AC40" s="252"/>
      <c r="AD40" s="252"/>
      <c r="AE40" s="253">
        <f t="shared" si="2"/>
        <v>0</v>
      </c>
      <c r="AF40" s="11" t="s">
        <v>1082</v>
      </c>
      <c r="AG40" s="16"/>
      <c r="AH40" s="16"/>
      <c r="AI40" s="252"/>
      <c r="AJ40" s="252"/>
      <c r="AK40" s="252"/>
      <c r="AL40" s="252"/>
      <c r="AM40" s="252"/>
      <c r="AN40" s="252"/>
      <c r="AO40" s="252"/>
      <c r="AP40" s="253">
        <f t="shared" si="0"/>
        <v>0</v>
      </c>
      <c r="AQ40" s="88"/>
      <c r="AR40" s="16"/>
    </row>
    <row r="41" spans="1:44" ht="11.45" customHeight="1" thickBot="1" x14ac:dyDescent="0.25">
      <c r="B41" s="60"/>
      <c r="C41" s="14"/>
      <c r="D41" s="14"/>
      <c r="E41" s="14"/>
      <c r="F41" s="14"/>
      <c r="G41" s="14"/>
      <c r="H41" s="58"/>
      <c r="I41" s="58"/>
      <c r="J41" s="16"/>
      <c r="K41" s="21"/>
      <c r="L41" s="21"/>
      <c r="M41" s="266"/>
      <c r="N41" s="266"/>
      <c r="O41" s="266"/>
      <c r="P41" s="266"/>
      <c r="Q41" s="266"/>
      <c r="R41" s="266"/>
      <c r="S41" s="266"/>
      <c r="T41" s="267"/>
      <c r="U41" s="11" t="s">
        <v>12</v>
      </c>
      <c r="X41" s="252"/>
      <c r="Y41" s="252"/>
      <c r="Z41" s="252"/>
      <c r="AA41" s="252"/>
      <c r="AB41" s="252"/>
      <c r="AC41" s="252"/>
      <c r="AD41" s="252"/>
      <c r="AE41" s="253">
        <f t="shared" si="2"/>
        <v>0</v>
      </c>
      <c r="AF41" s="11" t="s">
        <v>19</v>
      </c>
      <c r="AG41" s="16"/>
      <c r="AH41" s="16"/>
      <c r="AI41" s="252"/>
      <c r="AJ41" s="252"/>
      <c r="AK41" s="252"/>
      <c r="AL41" s="252"/>
      <c r="AM41" s="252"/>
      <c r="AN41" s="252"/>
      <c r="AO41" s="252"/>
      <c r="AP41" s="253">
        <f t="shared" si="0"/>
        <v>0</v>
      </c>
      <c r="AQ41" s="88"/>
      <c r="AR41" s="16"/>
    </row>
    <row r="42" spans="1:44" ht="11.45" customHeight="1" thickTop="1" x14ac:dyDescent="0.2">
      <c r="A42" s="14"/>
      <c r="B42" s="14"/>
      <c r="C42" s="14"/>
      <c r="D42" s="14"/>
      <c r="E42" s="14"/>
      <c r="F42" s="14"/>
      <c r="G42" s="14"/>
      <c r="H42" s="14"/>
      <c r="I42" s="14"/>
      <c r="J42" s="16"/>
      <c r="L42" s="21" t="s">
        <v>57</v>
      </c>
      <c r="M42" s="469">
        <f t="shared" ref="M42:S42" si="3">SUM(M10:M39)</f>
        <v>0</v>
      </c>
      <c r="N42" s="469">
        <f t="shared" si="3"/>
        <v>0</v>
      </c>
      <c r="O42" s="469">
        <f t="shared" si="3"/>
        <v>0</v>
      </c>
      <c r="P42" s="469">
        <f t="shared" si="3"/>
        <v>0</v>
      </c>
      <c r="Q42" s="469">
        <f t="shared" si="3"/>
        <v>0</v>
      </c>
      <c r="R42" s="469">
        <f t="shared" si="3"/>
        <v>0</v>
      </c>
      <c r="S42" s="469">
        <f t="shared" si="3"/>
        <v>0</v>
      </c>
      <c r="T42" s="469">
        <f>+SUM(M42:S42)</f>
        <v>0</v>
      </c>
      <c r="U42" s="11" t="s">
        <v>1070</v>
      </c>
      <c r="X42" s="252"/>
      <c r="Y42" s="252"/>
      <c r="Z42" s="252"/>
      <c r="AA42" s="252"/>
      <c r="AB42" s="252"/>
      <c r="AC42" s="252"/>
      <c r="AD42" s="252"/>
      <c r="AE42" s="253">
        <f t="shared" si="2"/>
        <v>0</v>
      </c>
      <c r="AF42" s="11" t="s">
        <v>20</v>
      </c>
      <c r="AG42" s="16"/>
      <c r="AH42" s="16"/>
      <c r="AI42" s="252"/>
      <c r="AJ42" s="252"/>
      <c r="AK42" s="252"/>
      <c r="AL42" s="252"/>
      <c r="AM42" s="252"/>
      <c r="AN42" s="252"/>
      <c r="AO42" s="252"/>
      <c r="AP42" s="253">
        <f t="shared" si="0"/>
        <v>0</v>
      </c>
      <c r="AQ42" s="88"/>
      <c r="AR42" s="16"/>
    </row>
    <row r="43" spans="1:44" ht="11.45" customHeight="1" x14ac:dyDescent="0.2">
      <c r="A43" s="14"/>
      <c r="B43" s="14"/>
      <c r="C43" s="14"/>
      <c r="D43" s="14"/>
      <c r="E43" s="14"/>
      <c r="F43" s="14"/>
      <c r="G43" s="14"/>
      <c r="H43" s="14"/>
      <c r="I43" s="14"/>
      <c r="J43" s="16"/>
      <c r="M43" s="194"/>
      <c r="N43" s="194"/>
      <c r="O43" s="194"/>
      <c r="P43" s="194"/>
      <c r="Q43" s="194"/>
      <c r="R43" s="194"/>
      <c r="S43" s="194"/>
      <c r="U43" s="21"/>
      <c r="V43" s="21"/>
      <c r="W43" s="21"/>
      <c r="X43" s="273"/>
      <c r="Y43" s="273"/>
      <c r="Z43" s="273"/>
      <c r="AA43" s="273"/>
      <c r="AB43" s="273"/>
      <c r="AC43" s="273"/>
      <c r="AD43" s="273"/>
      <c r="AE43" s="270">
        <f>SUM(AE28:AE42)</f>
        <v>0</v>
      </c>
      <c r="AF43" s="11" t="s">
        <v>1087</v>
      </c>
      <c r="AG43" s="156"/>
      <c r="AH43" s="16"/>
      <c r="AI43" s="252"/>
      <c r="AJ43" s="252"/>
      <c r="AK43" s="252"/>
      <c r="AL43" s="252"/>
      <c r="AM43" s="252"/>
      <c r="AN43" s="252"/>
      <c r="AO43" s="252"/>
      <c r="AP43" s="253">
        <f t="shared" si="0"/>
        <v>0</v>
      </c>
      <c r="AQ43" s="88"/>
      <c r="AR43" s="16"/>
    </row>
    <row r="44" spans="1:44" ht="11.45" customHeight="1" x14ac:dyDescent="0.2">
      <c r="A44" s="14"/>
      <c r="B44" s="14"/>
      <c r="C44" s="14"/>
      <c r="D44" s="14"/>
      <c r="E44" s="14"/>
      <c r="F44" s="14"/>
      <c r="G44" s="14"/>
      <c r="H44" s="14"/>
      <c r="I44" s="14"/>
      <c r="T44" s="14"/>
      <c r="U44" s="15" t="s">
        <v>827</v>
      </c>
      <c r="V44" s="16"/>
      <c r="W44" s="16"/>
      <c r="X44" s="273"/>
      <c r="Y44" s="273"/>
      <c r="Z44" s="273"/>
      <c r="AA44" s="273"/>
      <c r="AB44" s="273"/>
      <c r="AC44" s="273"/>
      <c r="AD44" s="273"/>
      <c r="AE44" s="273"/>
      <c r="AF44" s="11" t="s">
        <v>1086</v>
      </c>
      <c r="AG44" s="16"/>
      <c r="AH44" s="16"/>
      <c r="AI44" s="252"/>
      <c r="AJ44" s="252"/>
      <c r="AK44" s="252"/>
      <c r="AL44" s="252"/>
      <c r="AM44" s="252"/>
      <c r="AN44" s="252"/>
      <c r="AO44" s="252"/>
      <c r="AP44" s="253">
        <f t="shared" si="0"/>
        <v>0</v>
      </c>
      <c r="AQ44" s="88"/>
      <c r="AR44" s="16"/>
    </row>
    <row r="45" spans="1:44" ht="11.45" customHeight="1" x14ac:dyDescent="0.2">
      <c r="A45" s="14"/>
      <c r="B45" s="14"/>
      <c r="C45" s="14"/>
      <c r="D45" s="14"/>
      <c r="E45" s="14"/>
      <c r="F45" s="14"/>
      <c r="G45" s="14"/>
      <c r="H45" s="14"/>
      <c r="I45" s="14"/>
      <c r="T45" s="129"/>
      <c r="U45" s="11" t="s">
        <v>1071</v>
      </c>
      <c r="V45" s="16"/>
      <c r="W45" s="16"/>
      <c r="X45" s="252"/>
      <c r="Y45" s="252"/>
      <c r="Z45" s="252"/>
      <c r="AA45" s="252"/>
      <c r="AB45" s="252"/>
      <c r="AC45" s="252"/>
      <c r="AD45" s="252"/>
      <c r="AE45" s="253">
        <f>CEILING(SUM(X45:AD45),0.25)</f>
        <v>0</v>
      </c>
      <c r="AF45" s="11" t="s">
        <v>1063</v>
      </c>
      <c r="AI45" s="252"/>
      <c r="AJ45" s="252"/>
      <c r="AK45" s="252"/>
      <c r="AL45" s="252"/>
      <c r="AM45" s="252"/>
      <c r="AN45" s="252"/>
      <c r="AO45" s="252"/>
      <c r="AP45" s="253">
        <f t="shared" si="0"/>
        <v>0</v>
      </c>
      <c r="AQ45" s="88"/>
      <c r="AR45" s="16"/>
    </row>
    <row r="46" spans="1:44" ht="11.45" customHeight="1" x14ac:dyDescent="0.2">
      <c r="A46" s="14"/>
      <c r="B46" s="14"/>
      <c r="C46" s="14"/>
      <c r="D46" s="14"/>
      <c r="E46" s="14"/>
      <c r="F46" s="14"/>
      <c r="G46" s="14"/>
      <c r="H46" s="14"/>
      <c r="I46" s="14"/>
      <c r="U46" s="11" t="s">
        <v>245</v>
      </c>
      <c r="V46" s="16"/>
      <c r="W46" s="16"/>
      <c r="X46" s="273"/>
      <c r="Y46" s="273"/>
      <c r="Z46" s="273"/>
      <c r="AA46" s="273"/>
      <c r="AB46" s="273"/>
      <c r="AC46" s="273"/>
      <c r="AD46" s="273"/>
      <c r="AE46" s="271"/>
      <c r="AF46" s="11" t="s">
        <v>1083</v>
      </c>
      <c r="AI46" s="252"/>
      <c r="AJ46" s="252"/>
      <c r="AK46" s="252"/>
      <c r="AL46" s="252"/>
      <c r="AM46" s="252"/>
      <c r="AN46" s="252"/>
      <c r="AO46" s="252"/>
      <c r="AP46" s="253">
        <f t="shared" si="0"/>
        <v>0</v>
      </c>
      <c r="AQ46" s="88"/>
      <c r="AR46" s="16"/>
    </row>
    <row r="47" spans="1:44" ht="11.45" customHeight="1" x14ac:dyDescent="0.2">
      <c r="A47" s="14"/>
      <c r="B47" s="14"/>
      <c r="C47" s="14"/>
      <c r="D47" s="14"/>
      <c r="E47" s="14"/>
      <c r="F47" s="14"/>
      <c r="G47" s="14"/>
      <c r="H47" s="14"/>
      <c r="I47" s="14"/>
      <c r="U47" s="15" t="s">
        <v>1072</v>
      </c>
      <c r="V47" s="16"/>
      <c r="W47" s="16"/>
      <c r="X47" s="273"/>
      <c r="Y47" s="273"/>
      <c r="Z47" s="273"/>
      <c r="AA47" s="273"/>
      <c r="AB47" s="273"/>
      <c r="AC47" s="273"/>
      <c r="AD47" s="273"/>
      <c r="AE47" s="273"/>
      <c r="AF47" s="11" t="s">
        <v>1085</v>
      </c>
      <c r="AG47" s="16"/>
      <c r="AH47" s="16"/>
      <c r="AI47" s="252"/>
      <c r="AJ47" s="252"/>
      <c r="AK47" s="252"/>
      <c r="AL47" s="252"/>
      <c r="AM47" s="252"/>
      <c r="AN47" s="252"/>
      <c r="AO47" s="252"/>
      <c r="AP47" s="253">
        <f t="shared" si="0"/>
        <v>0</v>
      </c>
      <c r="AQ47" s="88"/>
      <c r="AR47" s="16"/>
    </row>
    <row r="48" spans="1:44" ht="11.45" customHeight="1" x14ac:dyDescent="0.2">
      <c r="A48" s="14"/>
      <c r="B48" s="14"/>
      <c r="C48" s="14"/>
      <c r="D48" s="14"/>
      <c r="E48" s="14"/>
      <c r="F48" s="14"/>
      <c r="G48" s="14"/>
      <c r="H48" s="14"/>
      <c r="I48" s="14"/>
      <c r="U48" s="11" t="s">
        <v>1073</v>
      </c>
      <c r="V48" s="16"/>
      <c r="W48" s="16"/>
      <c r="X48" s="252"/>
      <c r="Y48" s="252"/>
      <c r="Z48" s="252"/>
      <c r="AA48" s="252"/>
      <c r="AB48" s="252"/>
      <c r="AC48" s="252"/>
      <c r="AD48" s="252"/>
      <c r="AE48" s="253">
        <f>CEILING(SUM(X48:AD48),0.25)</f>
        <v>0</v>
      </c>
      <c r="AF48" s="11" t="s">
        <v>1084</v>
      </c>
      <c r="AG48" s="16"/>
      <c r="AH48" s="16"/>
      <c r="AI48" s="252"/>
      <c r="AJ48" s="252"/>
      <c r="AK48" s="252"/>
      <c r="AL48" s="252"/>
      <c r="AM48" s="252"/>
      <c r="AN48" s="252"/>
      <c r="AO48" s="252"/>
      <c r="AP48" s="253">
        <f t="shared" si="0"/>
        <v>0</v>
      </c>
      <c r="AQ48" s="88"/>
      <c r="AR48" s="16"/>
    </row>
    <row r="49" spans="1:44" ht="11.45" customHeight="1" x14ac:dyDescent="0.2">
      <c r="A49" s="14"/>
      <c r="B49" s="14"/>
      <c r="C49" s="14"/>
      <c r="D49" s="14"/>
      <c r="E49" s="14"/>
      <c r="F49" s="14"/>
      <c r="G49" s="14"/>
      <c r="H49" s="14"/>
      <c r="I49" s="14"/>
      <c r="U49" s="11" t="s">
        <v>245</v>
      </c>
      <c r="V49" s="16"/>
      <c r="W49" s="16"/>
      <c r="X49" s="273"/>
      <c r="Y49" s="273"/>
      <c r="Z49" s="273"/>
      <c r="AA49" s="273"/>
      <c r="AB49" s="273"/>
      <c r="AC49" s="273"/>
      <c r="AD49" s="273"/>
      <c r="AE49" s="271"/>
      <c r="AF49" s="15" t="s">
        <v>301</v>
      </c>
      <c r="AG49" s="156"/>
      <c r="AH49" s="156"/>
      <c r="AI49" s="273"/>
      <c r="AJ49" s="273"/>
      <c r="AK49" s="273"/>
      <c r="AL49" s="273"/>
      <c r="AM49" s="273"/>
      <c r="AN49" s="273"/>
      <c r="AO49" s="273"/>
      <c r="AP49" s="270">
        <f>SUM(AP11:AP48)</f>
        <v>0</v>
      </c>
      <c r="AQ49" s="88"/>
      <c r="AR49" s="16"/>
    </row>
    <row r="50" spans="1:44" ht="11.45" customHeight="1" thickBot="1" x14ac:dyDescent="0.25">
      <c r="A50" s="14"/>
      <c r="B50" s="14"/>
      <c r="C50" s="14"/>
      <c r="D50" s="14"/>
      <c r="E50" s="14"/>
      <c r="F50" s="14"/>
      <c r="G50" s="14"/>
      <c r="H50" s="14"/>
      <c r="I50" s="14"/>
      <c r="U50" s="14"/>
      <c r="V50" s="21"/>
      <c r="W50" s="21"/>
      <c r="X50" s="266"/>
      <c r="Y50" s="266"/>
      <c r="Z50" s="266"/>
      <c r="AA50" s="266"/>
      <c r="AB50" s="266"/>
      <c r="AC50" s="266"/>
      <c r="AD50" s="266"/>
      <c r="AE50" s="267"/>
      <c r="AF50" s="11" t="s">
        <v>298</v>
      </c>
      <c r="AG50" s="23"/>
      <c r="AH50" s="156"/>
      <c r="AI50" s="273"/>
      <c r="AJ50" s="273"/>
      <c r="AK50" s="273"/>
      <c r="AL50" s="273"/>
      <c r="AM50" s="273"/>
      <c r="AN50" s="273"/>
      <c r="AO50" s="273"/>
      <c r="AP50" s="273"/>
      <c r="AQ50" s="88"/>
      <c r="AR50" s="16"/>
    </row>
    <row r="51" spans="1:44" ht="11.45" customHeight="1" thickTop="1" x14ac:dyDescent="0.2">
      <c r="A51" s="14"/>
      <c r="B51" s="14"/>
      <c r="C51" s="14"/>
      <c r="D51" s="14"/>
      <c r="E51" s="14"/>
      <c r="F51" s="14"/>
      <c r="G51" s="14"/>
      <c r="H51" s="14"/>
      <c r="I51" s="14"/>
      <c r="U51" s="14"/>
      <c r="W51" s="21" t="s">
        <v>57</v>
      </c>
      <c r="X51" s="469">
        <f t="shared" ref="X51:AD51" si="4">SUM(X10:X48)</f>
        <v>0</v>
      </c>
      <c r="Y51" s="469">
        <f t="shared" si="4"/>
        <v>0</v>
      </c>
      <c r="Z51" s="469">
        <f t="shared" si="4"/>
        <v>0</v>
      </c>
      <c r="AA51" s="469">
        <f t="shared" si="4"/>
        <v>0</v>
      </c>
      <c r="AB51" s="469">
        <f t="shared" si="4"/>
        <v>0</v>
      </c>
      <c r="AC51" s="469">
        <f t="shared" si="4"/>
        <v>0</v>
      </c>
      <c r="AD51" s="469">
        <f t="shared" si="4"/>
        <v>0</v>
      </c>
      <c r="AE51" s="469">
        <f>SUM(X51:AD51)</f>
        <v>0</v>
      </c>
      <c r="AF51" s="11" t="s">
        <v>299</v>
      </c>
      <c r="AG51" s="23"/>
      <c r="AH51" s="156"/>
      <c r="AI51" s="252"/>
      <c r="AJ51" s="252"/>
      <c r="AK51" s="252"/>
      <c r="AL51" s="252"/>
      <c r="AM51" s="252"/>
      <c r="AN51" s="252"/>
      <c r="AO51" s="252"/>
      <c r="AP51" s="253">
        <f>SUM(AI51:AO51)</f>
        <v>0</v>
      </c>
      <c r="AQ51" s="88"/>
      <c r="AR51" s="16"/>
    </row>
    <row r="52" spans="1:44" ht="11.45" customHeight="1" x14ac:dyDescent="0.2">
      <c r="A52" s="14"/>
      <c r="B52" s="14"/>
      <c r="C52" s="14"/>
      <c r="D52" s="14"/>
      <c r="E52" s="14"/>
      <c r="F52" s="14"/>
      <c r="G52" s="14"/>
      <c r="H52" s="14"/>
      <c r="I52" s="14"/>
      <c r="K52" s="14"/>
      <c r="L52" s="14"/>
      <c r="M52" s="14"/>
      <c r="N52" s="14"/>
      <c r="O52" s="14"/>
      <c r="P52" s="14"/>
      <c r="Q52" s="14"/>
      <c r="R52" s="14"/>
      <c r="S52" s="14"/>
      <c r="T52" s="14"/>
      <c r="X52" s="194"/>
      <c r="Y52" s="194"/>
      <c r="Z52" s="194"/>
      <c r="AA52" s="194"/>
      <c r="AB52" s="194"/>
      <c r="AC52" s="194"/>
      <c r="AD52" s="194"/>
      <c r="AE52" s="131"/>
      <c r="AF52" s="11" t="s">
        <v>300</v>
      </c>
      <c r="AG52" s="23"/>
      <c r="AH52" s="156"/>
      <c r="AI52" s="252"/>
      <c r="AJ52" s="252"/>
      <c r="AK52" s="252"/>
      <c r="AL52" s="252"/>
      <c r="AM52" s="252"/>
      <c r="AN52" s="252"/>
      <c r="AO52" s="252"/>
      <c r="AP52" s="253">
        <f>SUM(AI52:AO52)</f>
        <v>0</v>
      </c>
      <c r="AQ52" s="9"/>
      <c r="AR52" s="16"/>
    </row>
    <row r="53" spans="1:44" ht="11.45" customHeight="1" x14ac:dyDescent="0.2">
      <c r="A53" s="14"/>
      <c r="B53" s="14"/>
      <c r="C53" s="14"/>
      <c r="D53" s="14"/>
      <c r="E53" s="14"/>
      <c r="F53" s="14"/>
      <c r="G53" s="14"/>
      <c r="H53" s="14"/>
      <c r="I53" s="14"/>
      <c r="J53" s="14"/>
      <c r="K53" s="16"/>
      <c r="L53" s="16"/>
      <c r="M53" s="16"/>
      <c r="N53" s="16"/>
      <c r="O53" s="16"/>
      <c r="P53" s="16"/>
      <c r="Q53" s="16"/>
      <c r="R53" s="16"/>
      <c r="S53" s="16"/>
      <c r="T53" s="16"/>
      <c r="AE53" s="14"/>
      <c r="AF53" s="23"/>
      <c r="AG53" s="23"/>
      <c r="AH53" s="156"/>
      <c r="AI53" s="273"/>
      <c r="AJ53" s="273"/>
      <c r="AK53" s="273"/>
      <c r="AL53" s="273"/>
      <c r="AM53" s="273"/>
      <c r="AN53" s="273"/>
      <c r="AO53" s="273"/>
      <c r="AP53" s="270">
        <f>SUM(AP51:AP52)</f>
        <v>0</v>
      </c>
      <c r="AQ53" s="9"/>
      <c r="AR53" s="16"/>
    </row>
    <row r="54" spans="1:44" ht="11.45" customHeight="1" x14ac:dyDescent="0.2">
      <c r="A54" s="14"/>
      <c r="B54" s="14"/>
      <c r="C54" s="14"/>
      <c r="D54" s="14"/>
      <c r="E54" s="14"/>
      <c r="F54" s="14"/>
      <c r="G54" s="14"/>
      <c r="H54" s="14"/>
      <c r="I54" s="14"/>
      <c r="J54" s="16"/>
      <c r="K54" s="16"/>
      <c r="L54" s="16"/>
      <c r="M54" s="16"/>
      <c r="N54" s="16"/>
      <c r="O54" s="16"/>
      <c r="P54" s="16"/>
      <c r="Q54" s="16"/>
      <c r="R54" s="16"/>
      <c r="S54" s="16"/>
      <c r="T54" s="16"/>
      <c r="AF54" s="15" t="s">
        <v>1093</v>
      </c>
      <c r="AG54" s="23"/>
      <c r="AH54" s="16"/>
      <c r="AI54" s="273"/>
      <c r="AJ54" s="273"/>
      <c r="AK54" s="273"/>
      <c r="AL54" s="273"/>
      <c r="AM54" s="273"/>
      <c r="AN54" s="273"/>
      <c r="AO54" s="273"/>
      <c r="AP54" s="273"/>
      <c r="AQ54" s="9"/>
      <c r="AR54" s="14"/>
    </row>
    <row r="55" spans="1:44" ht="11.45" customHeight="1" x14ac:dyDescent="0.2">
      <c r="A55" s="14"/>
      <c r="B55" s="14"/>
      <c r="C55" s="14"/>
      <c r="D55" s="14"/>
      <c r="E55" s="14"/>
      <c r="F55" s="14"/>
      <c r="G55" s="14"/>
      <c r="H55" s="14"/>
      <c r="I55" s="14"/>
      <c r="J55" s="16"/>
      <c r="K55" s="14"/>
      <c r="L55" s="14"/>
      <c r="M55" s="14"/>
      <c r="N55" s="14"/>
      <c r="O55" s="14"/>
      <c r="P55" s="14"/>
      <c r="Q55" s="14"/>
      <c r="R55" s="14"/>
      <c r="S55" s="14"/>
      <c r="T55" s="14"/>
      <c r="U55" s="13"/>
      <c r="V55" s="16"/>
      <c r="AF55" s="11" t="s">
        <v>1094</v>
      </c>
      <c r="AG55" s="16"/>
      <c r="AH55" s="16"/>
      <c r="AI55" s="252"/>
      <c r="AJ55" s="252"/>
      <c r="AK55" s="252"/>
      <c r="AL55" s="252"/>
      <c r="AM55" s="252"/>
      <c r="AN55" s="252"/>
      <c r="AO55" s="252"/>
      <c r="AP55" s="253">
        <f>SUM(AI55:AO55)</f>
        <v>0</v>
      </c>
      <c r="AQ55" s="9"/>
      <c r="AR55" s="14"/>
    </row>
    <row r="56" spans="1:44" ht="11.45" customHeight="1" x14ac:dyDescent="0.2">
      <c r="A56" s="14"/>
      <c r="B56" s="14"/>
      <c r="C56" s="14"/>
      <c r="D56" s="14"/>
      <c r="E56" s="14"/>
      <c r="F56" s="14"/>
      <c r="G56" s="14"/>
      <c r="H56" s="14"/>
      <c r="I56" s="14"/>
      <c r="J56" s="14"/>
      <c r="K56" s="14"/>
      <c r="L56" s="14"/>
      <c r="M56" s="14"/>
      <c r="N56" s="14"/>
      <c r="O56" s="14"/>
      <c r="P56" s="14"/>
      <c r="Q56" s="14"/>
      <c r="R56" s="14"/>
      <c r="S56" s="14"/>
      <c r="T56" s="14"/>
      <c r="U56" s="23"/>
      <c r="V56" s="16"/>
      <c r="AF56" s="11" t="s">
        <v>1088</v>
      </c>
      <c r="AG56" s="16"/>
      <c r="AH56" s="16"/>
      <c r="AI56" s="252"/>
      <c r="AJ56" s="252"/>
      <c r="AK56" s="252"/>
      <c r="AL56" s="252"/>
      <c r="AM56" s="252"/>
      <c r="AN56" s="252"/>
      <c r="AO56" s="252"/>
      <c r="AP56" s="253">
        <f>SUM(AI56:AO56)</f>
        <v>0</v>
      </c>
      <c r="AQ56" s="9"/>
      <c r="AR56" s="14"/>
    </row>
    <row r="57" spans="1:44" ht="11.45" customHeight="1" x14ac:dyDescent="0.2">
      <c r="A57" s="14"/>
      <c r="B57" s="14"/>
      <c r="C57" s="14"/>
      <c r="D57" s="14"/>
      <c r="E57" s="14"/>
      <c r="F57" s="14"/>
      <c r="G57" s="14"/>
      <c r="H57" s="14"/>
      <c r="I57" s="14"/>
      <c r="J57" s="14"/>
      <c r="K57" s="14"/>
      <c r="L57" s="14"/>
      <c r="M57" s="14"/>
      <c r="N57" s="14"/>
      <c r="O57" s="14"/>
      <c r="P57" s="14"/>
      <c r="Q57" s="14"/>
      <c r="R57" s="14"/>
      <c r="S57" s="14"/>
      <c r="T57" s="14"/>
      <c r="AF57" s="11" t="s">
        <v>245</v>
      </c>
      <c r="AG57" s="16"/>
      <c r="AH57" s="16"/>
      <c r="AI57" s="273"/>
      <c r="AJ57" s="273"/>
      <c r="AK57" s="273"/>
      <c r="AL57" s="273"/>
      <c r="AM57" s="273"/>
      <c r="AN57" s="273"/>
      <c r="AO57" s="273"/>
      <c r="AP57" s="270">
        <f>SUM(AP55:AP56)</f>
        <v>0</v>
      </c>
      <c r="AQ57" s="9"/>
      <c r="AR57" s="14"/>
    </row>
    <row r="58" spans="1:44" ht="11.45" customHeight="1" x14ac:dyDescent="0.2">
      <c r="A58" s="14"/>
      <c r="B58" s="14"/>
      <c r="C58" s="14"/>
      <c r="D58" s="14"/>
      <c r="E58" s="14"/>
      <c r="F58" s="14"/>
      <c r="G58" s="14"/>
      <c r="H58" s="14"/>
      <c r="I58" s="14"/>
      <c r="J58" s="14"/>
      <c r="K58" s="14"/>
      <c r="L58" s="14"/>
      <c r="M58" s="14"/>
      <c r="N58" s="14"/>
      <c r="O58" s="14"/>
      <c r="P58" s="14"/>
      <c r="Q58" s="14"/>
      <c r="R58" s="14"/>
      <c r="S58" s="14"/>
      <c r="T58" s="14"/>
      <c r="AF58" s="15" t="s">
        <v>157</v>
      </c>
      <c r="AG58" s="16"/>
      <c r="AH58" s="16"/>
      <c r="AI58" s="273"/>
      <c r="AJ58" s="273"/>
      <c r="AK58" s="273"/>
      <c r="AL58" s="273"/>
      <c r="AM58" s="273"/>
      <c r="AN58" s="273"/>
      <c r="AO58" s="273"/>
      <c r="AP58" s="273"/>
      <c r="AQ58" s="14"/>
      <c r="AR58" s="14"/>
    </row>
    <row r="59" spans="1:44" ht="11.45" customHeight="1" x14ac:dyDescent="0.2">
      <c r="A59" s="14"/>
      <c r="B59" s="14"/>
      <c r="C59" s="14"/>
      <c r="D59" s="14"/>
      <c r="E59" s="14"/>
      <c r="F59" s="14"/>
      <c r="G59" s="14"/>
      <c r="H59" s="14"/>
      <c r="I59" s="14"/>
      <c r="J59" s="14"/>
      <c r="K59" s="14"/>
      <c r="L59" s="14"/>
      <c r="M59" s="14"/>
      <c r="N59" s="14"/>
      <c r="O59" s="14"/>
      <c r="P59" s="14"/>
      <c r="Q59" s="14"/>
      <c r="R59" s="14"/>
      <c r="S59" s="14"/>
      <c r="T59" s="14"/>
      <c r="AF59" s="11" t="s">
        <v>153</v>
      </c>
      <c r="AG59" s="16"/>
      <c r="AH59" s="16"/>
      <c r="AI59" s="252"/>
      <c r="AJ59" s="252"/>
      <c r="AK59" s="252"/>
      <c r="AL59" s="252"/>
      <c r="AM59" s="252"/>
      <c r="AN59" s="252"/>
      <c r="AO59" s="252"/>
      <c r="AP59" s="253">
        <f>SUM(AI59:AO59)</f>
        <v>0</v>
      </c>
      <c r="AQ59" s="14"/>
      <c r="AR59" s="14"/>
    </row>
    <row r="60" spans="1:44" ht="11.45" customHeight="1" x14ac:dyDescent="0.2">
      <c r="A60" s="14"/>
      <c r="B60" s="14"/>
      <c r="C60" s="14"/>
      <c r="D60" s="14"/>
      <c r="E60" s="14"/>
      <c r="F60" s="14"/>
      <c r="G60" s="14"/>
      <c r="H60" s="14"/>
      <c r="I60" s="14"/>
      <c r="J60" s="14"/>
      <c r="K60" s="14"/>
      <c r="L60" s="14"/>
      <c r="M60" s="14"/>
      <c r="N60" s="14"/>
      <c r="O60" s="14"/>
      <c r="P60" s="14"/>
      <c r="Q60" s="14"/>
      <c r="R60" s="14"/>
      <c r="S60" s="14"/>
      <c r="T60" s="14"/>
      <c r="AG60" s="16"/>
      <c r="AH60" s="16"/>
      <c r="AI60" s="273"/>
      <c r="AJ60" s="273"/>
      <c r="AK60" s="273"/>
      <c r="AL60" s="273"/>
      <c r="AM60" s="273"/>
      <c r="AN60" s="273"/>
      <c r="AO60" s="273"/>
      <c r="AP60" s="586"/>
      <c r="AQ60" s="14"/>
      <c r="AR60" s="14"/>
    </row>
    <row r="61" spans="1:44" ht="11.45" customHeight="1" thickBot="1" x14ac:dyDescent="0.25">
      <c r="A61" s="14"/>
      <c r="B61" s="14"/>
      <c r="C61" s="14"/>
      <c r="D61" s="14"/>
      <c r="E61" s="14"/>
      <c r="F61" s="14"/>
      <c r="G61" s="14"/>
      <c r="H61" s="14"/>
      <c r="I61" s="14"/>
      <c r="J61" s="14"/>
      <c r="K61" s="14"/>
      <c r="L61" s="14"/>
      <c r="M61" s="14"/>
      <c r="N61" s="14"/>
      <c r="O61" s="14"/>
      <c r="P61" s="14"/>
      <c r="Q61" s="14"/>
      <c r="R61" s="14"/>
      <c r="S61" s="14"/>
      <c r="T61" s="14"/>
      <c r="AF61" s="16"/>
      <c r="AG61" s="16"/>
      <c r="AH61" s="16"/>
      <c r="AI61" s="266"/>
      <c r="AJ61" s="266"/>
      <c r="AK61" s="266"/>
      <c r="AL61" s="266"/>
      <c r="AM61" s="266"/>
      <c r="AN61" s="266"/>
      <c r="AO61" s="266"/>
      <c r="AP61" s="267" t="s">
        <v>245</v>
      </c>
      <c r="AQ61" s="14"/>
      <c r="AR61" s="14"/>
    </row>
    <row r="62" spans="1:44" ht="11.45" customHeight="1" thickTop="1" x14ac:dyDescent="0.2">
      <c r="A62" s="14"/>
      <c r="B62" s="14"/>
      <c r="C62" s="14"/>
      <c r="D62" s="14"/>
      <c r="E62" s="14"/>
      <c r="F62" s="14"/>
      <c r="G62" s="14"/>
      <c r="H62" s="14"/>
      <c r="I62" s="14"/>
      <c r="J62" s="14"/>
      <c r="K62" s="14"/>
      <c r="L62" s="14"/>
      <c r="M62" s="14"/>
      <c r="N62" s="14"/>
      <c r="O62" s="14"/>
      <c r="P62" s="14"/>
      <c r="Q62" s="14"/>
      <c r="R62" s="14"/>
      <c r="S62" s="14"/>
      <c r="T62" s="14"/>
      <c r="AF62" s="16"/>
      <c r="AG62" s="16"/>
      <c r="AH62" s="21" t="s">
        <v>57</v>
      </c>
      <c r="AI62" s="469">
        <f t="shared" ref="AI62:AO62" si="5">SUM(AI10:AI60)</f>
        <v>0</v>
      </c>
      <c r="AJ62" s="469">
        <f t="shared" si="5"/>
        <v>0</v>
      </c>
      <c r="AK62" s="469">
        <f t="shared" si="5"/>
        <v>0</v>
      </c>
      <c r="AL62" s="469">
        <f t="shared" si="5"/>
        <v>0</v>
      </c>
      <c r="AM62" s="469">
        <f t="shared" si="5"/>
        <v>0</v>
      </c>
      <c r="AN62" s="469">
        <f t="shared" si="5"/>
        <v>0</v>
      </c>
      <c r="AO62" s="469">
        <f t="shared" si="5"/>
        <v>0</v>
      </c>
      <c r="AP62" s="469">
        <f>SUM(AI62:AO62)</f>
        <v>0</v>
      </c>
      <c r="AQ62" s="14"/>
      <c r="AR62" s="14"/>
    </row>
    <row r="63" spans="1:44" ht="11.45" customHeight="1" x14ac:dyDescent="0.2">
      <c r="A63" s="14"/>
      <c r="B63" s="14"/>
      <c r="C63" s="14"/>
      <c r="D63" s="14"/>
      <c r="E63" s="14"/>
      <c r="F63" s="14"/>
      <c r="G63" s="14"/>
      <c r="H63" s="14"/>
      <c r="I63" s="14"/>
      <c r="J63" s="14"/>
      <c r="AF63" s="16"/>
      <c r="AH63" s="14"/>
      <c r="AI63" s="286"/>
      <c r="AJ63" s="286"/>
      <c r="AK63" s="286"/>
      <c r="AL63" s="286"/>
      <c r="AM63" s="286"/>
      <c r="AN63" s="286"/>
      <c r="AO63" s="286"/>
      <c r="AP63" s="528"/>
      <c r="AQ63" s="14"/>
      <c r="AR63" s="14"/>
    </row>
    <row r="64" spans="1:44" ht="11.45" customHeight="1" x14ac:dyDescent="0.2">
      <c r="A64" s="14"/>
      <c r="B64" s="14"/>
      <c r="C64" s="14"/>
      <c r="D64" s="14"/>
      <c r="E64" s="14"/>
      <c r="F64" s="14"/>
      <c r="G64" s="14"/>
      <c r="H64" s="14"/>
      <c r="I64" s="14"/>
      <c r="AF64" s="14"/>
      <c r="AH64" s="54" t="s">
        <v>46</v>
      </c>
      <c r="AI64" s="591">
        <f t="shared" ref="AI64:AO64" si="6">+M42+X51+AI62</f>
        <v>0</v>
      </c>
      <c r="AJ64" s="591">
        <f t="shared" si="6"/>
        <v>0</v>
      </c>
      <c r="AK64" s="591">
        <f t="shared" si="6"/>
        <v>0</v>
      </c>
      <c r="AL64" s="591">
        <f t="shared" si="6"/>
        <v>0</v>
      </c>
      <c r="AM64" s="591">
        <f t="shared" si="6"/>
        <v>0</v>
      </c>
      <c r="AN64" s="591">
        <f t="shared" si="6"/>
        <v>0</v>
      </c>
      <c r="AO64" s="591">
        <f t="shared" si="6"/>
        <v>0</v>
      </c>
      <c r="AP64" s="281">
        <f>SUM(AI64:AO64)</f>
        <v>0</v>
      </c>
      <c r="AQ64" s="14"/>
      <c r="AR64" s="14"/>
    </row>
    <row r="65" spans="1:44" ht="11.45" customHeight="1" x14ac:dyDescent="0.2">
      <c r="A65" s="14"/>
      <c r="B65" s="14"/>
      <c r="C65" s="14"/>
      <c r="D65" s="14"/>
      <c r="E65" s="14"/>
      <c r="F65" s="14"/>
      <c r="G65" s="14"/>
      <c r="H65" s="14"/>
      <c r="I65" s="14"/>
      <c r="AF65" s="14"/>
      <c r="AI65" s="703">
        <f>IF($AP$64=0,0,AI64/$AP$64)</f>
        <v>0</v>
      </c>
      <c r="AJ65" s="703">
        <f t="shared" ref="AJ65:AO65" si="7">IF($AP$64=0,0,AJ64/$AP$64)</f>
        <v>0</v>
      </c>
      <c r="AK65" s="703">
        <f t="shared" si="7"/>
        <v>0</v>
      </c>
      <c r="AL65" s="703">
        <f t="shared" si="7"/>
        <v>0</v>
      </c>
      <c r="AM65" s="703">
        <f t="shared" si="7"/>
        <v>0</v>
      </c>
      <c r="AN65" s="703">
        <f t="shared" si="7"/>
        <v>0</v>
      </c>
      <c r="AO65" s="703">
        <f t="shared" si="7"/>
        <v>0</v>
      </c>
      <c r="AP65" s="719">
        <f>SUM(AI65:AO65)</f>
        <v>0</v>
      </c>
      <c r="AQ65" s="14"/>
      <c r="AR65" s="14"/>
    </row>
    <row r="66" spans="1:44" ht="11.45" customHeight="1" x14ac:dyDescent="0.2">
      <c r="V66" s="47"/>
      <c r="W66" s="47"/>
      <c r="X66" s="47"/>
      <c r="Y66" s="47"/>
      <c r="Z66" s="47"/>
      <c r="AA66" s="47"/>
      <c r="AB66" s="47"/>
      <c r="AC66" s="47"/>
      <c r="AD66" s="47"/>
      <c r="AE66" s="47"/>
    </row>
    <row r="67" spans="1:44" ht="11.45" customHeight="1" x14ac:dyDescent="0.2">
      <c r="V67" s="47"/>
      <c r="W67" s="47"/>
      <c r="X67" s="47"/>
      <c r="Y67" s="47"/>
      <c r="Z67" s="47"/>
      <c r="AA67" s="47"/>
      <c r="AB67" s="47"/>
      <c r="AC67" s="47"/>
      <c r="AD67" s="47"/>
      <c r="AE67" s="47"/>
    </row>
    <row r="68" spans="1:44" ht="11.45" customHeight="1" x14ac:dyDescent="0.2">
      <c r="V68" s="47"/>
      <c r="W68" s="47"/>
      <c r="X68" s="47"/>
      <c r="Y68" s="47"/>
      <c r="Z68" s="47"/>
      <c r="AA68" s="47"/>
      <c r="AB68" s="47"/>
      <c r="AC68" s="47"/>
      <c r="AD68" s="47"/>
      <c r="AE68" s="47"/>
    </row>
    <row r="69" spans="1:44" ht="11.45" customHeight="1" x14ac:dyDescent="0.2">
      <c r="V69" s="47"/>
      <c r="W69" s="47"/>
      <c r="X69" s="47"/>
      <c r="Y69" s="47"/>
      <c r="Z69" s="47"/>
      <c r="AA69" s="47"/>
      <c r="AB69" s="47"/>
      <c r="AC69" s="47"/>
      <c r="AD69" s="47"/>
      <c r="AE69" s="47"/>
    </row>
    <row r="70" spans="1:44" ht="11.45" customHeight="1" x14ac:dyDescent="0.2">
      <c r="V70" s="47"/>
      <c r="W70" s="47"/>
      <c r="X70" s="47"/>
      <c r="Y70" s="47"/>
      <c r="Z70" s="47"/>
      <c r="AA70" s="47"/>
      <c r="AB70" s="47"/>
      <c r="AC70" s="47"/>
      <c r="AD70" s="47"/>
      <c r="AE70" s="47"/>
    </row>
    <row r="71" spans="1:44" x14ac:dyDescent="0.2">
      <c r="V71" s="47"/>
      <c r="W71" s="47"/>
      <c r="X71" s="47"/>
      <c r="Y71" s="47"/>
      <c r="Z71" s="47"/>
      <c r="AA71" s="47"/>
      <c r="AB71" s="47"/>
      <c r="AC71" s="47"/>
      <c r="AD71" s="47"/>
      <c r="AE71" s="47"/>
    </row>
    <row r="72" spans="1:44" x14ac:dyDescent="0.2">
      <c r="V72" s="47"/>
      <c r="W72" s="47"/>
      <c r="X72" s="47"/>
      <c r="Y72" s="47"/>
      <c r="Z72" s="47"/>
      <c r="AA72" s="47"/>
      <c r="AB72" s="47"/>
      <c r="AC72" s="47"/>
      <c r="AD72" s="47"/>
      <c r="AE72" s="47"/>
    </row>
    <row r="73" spans="1:44" x14ac:dyDescent="0.2">
      <c r="V73" s="47"/>
      <c r="W73" s="47"/>
      <c r="X73" s="47"/>
      <c r="Y73" s="47"/>
      <c r="Z73" s="47"/>
      <c r="AA73" s="47"/>
      <c r="AB73" s="47"/>
      <c r="AC73" s="47"/>
      <c r="AD73" s="47"/>
      <c r="AE73" s="47"/>
    </row>
    <row r="74" spans="1:44" x14ac:dyDescent="0.2">
      <c r="V74" s="47"/>
      <c r="W74" s="47"/>
      <c r="X74" s="47"/>
      <c r="Y74" s="47"/>
      <c r="Z74" s="47"/>
      <c r="AA74" s="47"/>
      <c r="AB74" s="47"/>
      <c r="AC74" s="47"/>
      <c r="AD74" s="47"/>
      <c r="AE74" s="47"/>
    </row>
    <row r="75" spans="1:44" x14ac:dyDescent="0.2">
      <c r="V75" s="47"/>
      <c r="W75" s="47"/>
      <c r="X75" s="47"/>
      <c r="Y75" s="47"/>
      <c r="Z75" s="47"/>
      <c r="AA75" s="47"/>
      <c r="AB75" s="47"/>
      <c r="AC75" s="47"/>
      <c r="AD75" s="47"/>
      <c r="AE75" s="47"/>
    </row>
    <row r="76" spans="1:44" x14ac:dyDescent="0.2">
      <c r="V76" s="47"/>
      <c r="W76" s="47"/>
      <c r="X76" s="47"/>
      <c r="Y76" s="47"/>
      <c r="Z76" s="47"/>
      <c r="AA76" s="47"/>
      <c r="AB76" s="47"/>
      <c r="AC76" s="47"/>
      <c r="AD76" s="47"/>
      <c r="AE76" s="47"/>
    </row>
    <row r="77" spans="1:44" x14ac:dyDescent="0.2">
      <c r="V77" s="47"/>
      <c r="W77" s="47"/>
      <c r="X77" s="47"/>
      <c r="Y77" s="47"/>
      <c r="Z77" s="47"/>
      <c r="AA77" s="47"/>
      <c r="AB77" s="47"/>
      <c r="AC77" s="47"/>
      <c r="AD77" s="47"/>
      <c r="AE77" s="47"/>
    </row>
    <row r="78" spans="1:44" x14ac:dyDescent="0.2">
      <c r="V78" s="47"/>
      <c r="W78" s="47"/>
      <c r="X78" s="47"/>
      <c r="Y78" s="47"/>
      <c r="Z78" s="47"/>
      <c r="AA78" s="47"/>
      <c r="AB78" s="47"/>
      <c r="AC78" s="47"/>
      <c r="AD78" s="47"/>
      <c r="AE78" s="47"/>
    </row>
    <row r="79" spans="1:44" x14ac:dyDescent="0.2">
      <c r="V79" s="47"/>
      <c r="W79" s="47"/>
      <c r="X79" s="47"/>
      <c r="Y79" s="47"/>
      <c r="Z79" s="47"/>
      <c r="AA79" s="47"/>
      <c r="AB79" s="47"/>
      <c r="AC79" s="47"/>
      <c r="AD79" s="47"/>
      <c r="AE79" s="47"/>
    </row>
    <row r="80" spans="1:44" x14ac:dyDescent="0.2">
      <c r="V80" s="47"/>
      <c r="W80" s="47"/>
      <c r="X80" s="47"/>
      <c r="Y80" s="47"/>
      <c r="Z80" s="47"/>
      <c r="AA80" s="47"/>
      <c r="AB80" s="47"/>
      <c r="AC80" s="47"/>
      <c r="AD80" s="47"/>
      <c r="AE80" s="47"/>
    </row>
    <row r="81" spans="22:31" x14ac:dyDescent="0.2">
      <c r="V81" s="47"/>
      <c r="W81" s="47"/>
      <c r="X81" s="47"/>
      <c r="Y81" s="47"/>
      <c r="Z81" s="47"/>
      <c r="AA81" s="47"/>
      <c r="AB81" s="47"/>
      <c r="AC81" s="47"/>
      <c r="AD81" s="47"/>
      <c r="AE81" s="47"/>
    </row>
    <row r="82" spans="22:31" x14ac:dyDescent="0.2">
      <c r="V82" s="47"/>
      <c r="W82" s="47"/>
      <c r="X82" s="47"/>
      <c r="Y82" s="47"/>
      <c r="Z82" s="47"/>
      <c r="AA82" s="47"/>
      <c r="AB82" s="47"/>
      <c r="AC82" s="47"/>
      <c r="AD82" s="47"/>
      <c r="AE82" s="47"/>
    </row>
    <row r="83" spans="22:31" x14ac:dyDescent="0.2">
      <c r="V83" s="47"/>
      <c r="W83" s="47"/>
      <c r="X83" s="47"/>
      <c r="Y83" s="47"/>
      <c r="Z83" s="47"/>
      <c r="AA83" s="47"/>
      <c r="AB83" s="47"/>
      <c r="AC83" s="47"/>
      <c r="AD83" s="47"/>
      <c r="AE83" s="47"/>
    </row>
    <row r="84" spans="22:31" x14ac:dyDescent="0.2">
      <c r="V84" s="47"/>
      <c r="W84" s="47"/>
      <c r="X84" s="47"/>
      <c r="Y84" s="47"/>
      <c r="Z84" s="47"/>
      <c r="AA84" s="47"/>
      <c r="AB84" s="47"/>
      <c r="AC84" s="47"/>
      <c r="AD84" s="47"/>
      <c r="AE84" s="47"/>
    </row>
    <row r="85" spans="22:31" x14ac:dyDescent="0.2">
      <c r="V85" s="47"/>
      <c r="W85" s="47"/>
      <c r="X85" s="47"/>
      <c r="Y85" s="47"/>
      <c r="Z85" s="47"/>
      <c r="AA85" s="47"/>
      <c r="AB85" s="47"/>
      <c r="AC85" s="47"/>
      <c r="AD85" s="47"/>
      <c r="AE85" s="47"/>
    </row>
    <row r="86" spans="22:31" x14ac:dyDescent="0.2">
      <c r="V86" s="47"/>
      <c r="W86" s="47"/>
      <c r="X86" s="47"/>
      <c r="Y86" s="47"/>
      <c r="Z86" s="47"/>
      <c r="AA86" s="47"/>
      <c r="AB86" s="47"/>
      <c r="AC86" s="47"/>
      <c r="AD86" s="47"/>
      <c r="AE86" s="47"/>
    </row>
    <row r="87" spans="22:31" x14ac:dyDescent="0.2">
      <c r="V87" s="47"/>
      <c r="W87" s="47"/>
      <c r="X87" s="47"/>
      <c r="Y87" s="47"/>
      <c r="Z87" s="47"/>
      <c r="AA87" s="47"/>
      <c r="AB87" s="47"/>
      <c r="AC87" s="47"/>
      <c r="AD87" s="47"/>
      <c r="AE87" s="47"/>
    </row>
    <row r="88" spans="22:31" x14ac:dyDescent="0.2">
      <c r="V88" s="47"/>
      <c r="W88" s="47"/>
      <c r="X88" s="47"/>
      <c r="Y88" s="47"/>
      <c r="Z88" s="47"/>
      <c r="AA88" s="47"/>
      <c r="AB88" s="47"/>
      <c r="AC88" s="47"/>
      <c r="AD88" s="47"/>
      <c r="AE88" s="47"/>
    </row>
  </sheetData>
  <sheetProtection algorithmName="SHA-512" hashValue="e3Hu2yE8X/2j5bcaHeO7SQwb0gARNTX0QzDGmTgBqrSR+/AebYIkFuC+JDnwY7ijym1q2/ospDTNWkdvMXCdGg==" saltValue="fhwsP4oJzhvXaeAuZc9gDg==" spinCount="100000" sheet="1" objects="1" scenarios="1"/>
  <mergeCells count="2">
    <mergeCell ref="D29:F29"/>
    <mergeCell ref="D24:F24"/>
  </mergeCells>
  <phoneticPr fontId="40" type="noConversion"/>
  <printOptions horizontalCentered="1"/>
  <pageMargins left="0.35" right="0.15" top="0.5" bottom="0.5" header="0" footer="0.25"/>
  <pageSetup scale="97" pageOrder="overThenDown" orientation="portrait" r:id="rId1"/>
  <headerFooter alignWithMargins="0">
    <oddFooter>&amp;L&amp;8Date of Estimate: &amp;D&amp;C&amp;8File Name: &amp;F</oddFooter>
  </headerFooter>
  <colBreaks count="2" manualBreakCount="2">
    <brk id="9" max="64" man="1"/>
    <brk id="2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4E8E-3BDA-41CE-8508-9BA82A334B94}">
  <sheetPr>
    <tabColor rgb="FFFFFF00"/>
  </sheetPr>
  <dimension ref="A1:AP75"/>
  <sheetViews>
    <sheetView topLeftCell="E18" zoomScaleNormal="100" zoomScaleSheetLayoutView="100" workbookViewId="0">
      <selection activeCell="X57" sqref="X57"/>
    </sheetView>
  </sheetViews>
  <sheetFormatPr defaultColWidth="9.140625" defaultRowHeight="12.75" x14ac:dyDescent="0.2"/>
  <cols>
    <col min="1" max="1" width="12.28515625" style="48" customWidth="1"/>
    <col min="2" max="2" width="11.28515625" style="48" customWidth="1"/>
    <col min="3" max="3" width="12.140625" style="48" customWidth="1"/>
    <col min="4" max="4" width="12.5703125" style="48" bestFit="1" customWidth="1"/>
    <col min="5" max="6" width="9.140625" style="48"/>
    <col min="7" max="7" width="15.85546875" style="48" customWidth="1"/>
    <col min="8" max="9" width="9.140625" style="48"/>
    <col min="10" max="12" width="11.7109375" style="48" customWidth="1"/>
    <col min="13" max="20" width="8.7109375" style="48" customWidth="1"/>
    <col min="21" max="23" width="11.7109375" style="48" customWidth="1"/>
    <col min="24" max="31" width="8.7109375" style="48" customWidth="1"/>
    <col min="32" max="32" width="9.7109375" style="48" customWidth="1"/>
    <col min="33" max="33" width="7.28515625" style="48" customWidth="1"/>
    <col min="34" max="16384" width="9.140625" style="48"/>
  </cols>
  <sheetData>
    <row r="1" spans="1:42" ht="11.45" customHeight="1" x14ac:dyDescent="0.2">
      <c r="A1" s="14"/>
      <c r="B1" s="14"/>
      <c r="C1" s="14"/>
      <c r="D1" s="14"/>
      <c r="E1" s="33" t="s">
        <v>1382</v>
      </c>
      <c r="F1" s="14"/>
      <c r="G1" s="14"/>
      <c r="H1" s="14"/>
      <c r="I1" s="14"/>
      <c r="J1" s="16"/>
      <c r="K1" s="16"/>
      <c r="L1" s="16"/>
      <c r="M1" s="16"/>
      <c r="N1" s="16"/>
      <c r="O1" s="33" t="s">
        <v>1382</v>
      </c>
      <c r="Q1" s="16"/>
      <c r="R1" s="16"/>
      <c r="S1" s="16"/>
      <c r="T1" s="16"/>
      <c r="U1" s="16"/>
      <c r="V1" s="16"/>
      <c r="W1" s="16"/>
      <c r="X1" s="16"/>
      <c r="Y1" s="16"/>
      <c r="Z1" s="33" t="s">
        <v>1383</v>
      </c>
      <c r="AB1" s="16"/>
      <c r="AC1" s="16"/>
      <c r="AD1" s="16"/>
      <c r="AE1" s="16"/>
      <c r="AG1" s="16"/>
      <c r="AH1" s="16"/>
      <c r="AI1" s="16"/>
      <c r="AJ1" s="16"/>
      <c r="AK1" s="33" t="s">
        <v>1383</v>
      </c>
      <c r="AM1" s="16"/>
      <c r="AN1" s="16"/>
      <c r="AO1" s="16"/>
      <c r="AP1" s="16"/>
    </row>
    <row r="2" spans="1:42" ht="11.45" customHeight="1" x14ac:dyDescent="0.2">
      <c r="A2" s="14"/>
      <c r="B2" s="14"/>
      <c r="C2" s="14"/>
      <c r="D2" s="14"/>
      <c r="E2" s="33" t="s">
        <v>200</v>
      </c>
      <c r="F2" s="14"/>
      <c r="G2" s="14"/>
      <c r="H2" s="14"/>
      <c r="I2" s="14"/>
      <c r="J2" s="16"/>
      <c r="K2" s="16"/>
      <c r="L2" s="16"/>
      <c r="M2" s="16"/>
      <c r="N2" s="15"/>
      <c r="O2" s="33" t="s">
        <v>196</v>
      </c>
      <c r="Q2" s="16"/>
      <c r="R2" s="16"/>
      <c r="S2" s="16"/>
      <c r="T2" s="16"/>
      <c r="U2" s="16"/>
      <c r="V2" s="16"/>
      <c r="W2" s="16"/>
      <c r="X2" s="16"/>
      <c r="Y2" s="15"/>
      <c r="Z2" s="33" t="s">
        <v>196</v>
      </c>
      <c r="AB2" s="16"/>
      <c r="AC2" s="16"/>
      <c r="AD2" s="16"/>
      <c r="AE2" s="16"/>
      <c r="AG2" s="16"/>
      <c r="AH2" s="16"/>
      <c r="AI2" s="16"/>
      <c r="AJ2" s="15"/>
      <c r="AK2" s="33" t="s">
        <v>773</v>
      </c>
      <c r="AM2" s="16"/>
      <c r="AN2" s="16"/>
      <c r="AO2" s="16"/>
      <c r="AP2" s="16"/>
    </row>
    <row r="3" spans="1:42" ht="11.45" customHeight="1" x14ac:dyDescent="0.2">
      <c r="A3" s="14"/>
      <c r="B3" s="14"/>
      <c r="C3" s="14"/>
      <c r="D3" s="14"/>
      <c r="E3" s="132">
        <f>'Cover Sht'!$A$15</f>
        <v>0</v>
      </c>
      <c r="F3" s="14"/>
      <c r="G3" s="14"/>
      <c r="H3" s="14"/>
      <c r="I3" s="14"/>
      <c r="J3" s="16"/>
      <c r="K3" s="16"/>
      <c r="L3" s="16"/>
      <c r="M3" s="16"/>
      <c r="N3" s="16"/>
      <c r="O3" s="132">
        <f>'Cover Sht'!$A$15</f>
        <v>0</v>
      </c>
      <c r="Q3" s="14"/>
      <c r="R3" s="16"/>
      <c r="S3" s="16"/>
      <c r="T3" s="16"/>
      <c r="U3" s="16"/>
      <c r="V3" s="16"/>
      <c r="W3" s="16"/>
      <c r="X3" s="16"/>
      <c r="Y3" s="16"/>
      <c r="Z3" s="132">
        <f>'Cover Sht'!$A$15</f>
        <v>0</v>
      </c>
      <c r="AB3" s="14"/>
      <c r="AC3" s="16"/>
      <c r="AD3" s="16"/>
      <c r="AE3" s="16"/>
      <c r="AG3" s="16"/>
      <c r="AH3" s="16"/>
      <c r="AI3" s="16"/>
      <c r="AJ3" s="16"/>
      <c r="AK3" s="132">
        <f>'Cover Sht'!$A$15</f>
        <v>0</v>
      </c>
      <c r="AM3" s="14"/>
      <c r="AN3" s="16"/>
      <c r="AO3" s="16"/>
      <c r="AP3" s="16"/>
    </row>
    <row r="4" spans="1:42" ht="11.45" customHeight="1" x14ac:dyDescent="0.2">
      <c r="A4" s="14"/>
      <c r="I4" s="20"/>
      <c r="K4" s="81" t="s">
        <v>246</v>
      </c>
      <c r="L4" s="91">
        <f>'Cover Sht'!$E$18</f>
        <v>0</v>
      </c>
      <c r="M4" s="15"/>
      <c r="N4" s="16"/>
      <c r="O4" s="16"/>
      <c r="P4" s="81" t="s">
        <v>247</v>
      </c>
      <c r="Q4" s="91">
        <f>'Cover Sht'!$D$22</f>
        <v>0</v>
      </c>
      <c r="V4" s="81" t="s">
        <v>246</v>
      </c>
      <c r="W4" s="91">
        <f>'Cover Sht'!$E$18</f>
        <v>0</v>
      </c>
      <c r="X4" s="15"/>
      <c r="Y4" s="16"/>
      <c r="Z4" s="16"/>
      <c r="AA4" s="81" t="s">
        <v>247</v>
      </c>
      <c r="AB4" s="91">
        <f>'Cover Sht'!$D$22</f>
        <v>0</v>
      </c>
      <c r="AG4" s="81" t="s">
        <v>246</v>
      </c>
      <c r="AH4" s="91">
        <f>'Cover Sht'!$E$18</f>
        <v>0</v>
      </c>
      <c r="AI4" s="15"/>
      <c r="AJ4" s="16"/>
      <c r="AK4" s="16"/>
      <c r="AL4" s="81" t="s">
        <v>247</v>
      </c>
      <c r="AM4" s="91">
        <f>'Cover Sht'!$D$22</f>
        <v>0</v>
      </c>
    </row>
    <row r="5" spans="1:42" ht="11.45" customHeight="1" x14ac:dyDescent="0.2">
      <c r="A5" s="14"/>
      <c r="B5" s="16" t="s">
        <v>246</v>
      </c>
      <c r="C5" s="91">
        <f>'Cover Sht'!$E$18</f>
        <v>0</v>
      </c>
      <c r="D5" s="15"/>
      <c r="E5" s="16"/>
      <c r="F5" s="81" t="s">
        <v>247</v>
      </c>
      <c r="G5" s="91">
        <f>'Cover Sht'!$D$22</f>
        <v>0</v>
      </c>
      <c r="I5" s="20"/>
      <c r="K5" s="81" t="s">
        <v>248</v>
      </c>
      <c r="L5" s="208">
        <f>IF('Cover Sht'!$A$10="POST  DESIGN  SERVICES",'Cover Sht'!$E$21,'Cover Sht'!$E$19)</f>
        <v>0</v>
      </c>
      <c r="M5" s="15"/>
      <c r="N5" s="16"/>
      <c r="O5" s="16"/>
      <c r="P5" s="81" t="s">
        <v>249</v>
      </c>
      <c r="Q5" s="91">
        <f>'Cover Sht'!$A$28</f>
        <v>0</v>
      </c>
      <c r="V5" s="81" t="s">
        <v>248</v>
      </c>
      <c r="W5" s="208">
        <f>IF('Cover Sht'!$A$10="POST  DESIGN  SERVICES",'Cover Sht'!$E$21,'Cover Sht'!$E$19)</f>
        <v>0</v>
      </c>
      <c r="X5" s="15"/>
      <c r="Y5" s="16"/>
      <c r="Z5" s="16"/>
      <c r="AA5" s="81" t="s">
        <v>249</v>
      </c>
      <c r="AB5" s="91">
        <f>'Cover Sht'!$A$28</f>
        <v>0</v>
      </c>
      <c r="AF5" s="47"/>
      <c r="AG5" s="81" t="s">
        <v>248</v>
      </c>
      <c r="AH5" s="208">
        <f>IF('Cover Sht'!$A$10="POST  DESIGN  SERVICES",'Cover Sht'!$E$21,'Cover Sht'!$E$19)</f>
        <v>0</v>
      </c>
      <c r="AI5" s="15"/>
      <c r="AJ5" s="16"/>
      <c r="AK5" s="16"/>
      <c r="AL5" s="81" t="s">
        <v>249</v>
      </c>
      <c r="AM5" s="91">
        <f>'Cover Sht'!$A$28</f>
        <v>0</v>
      </c>
    </row>
    <row r="6" spans="1:42" ht="11.45" customHeight="1" x14ac:dyDescent="0.2">
      <c r="A6" s="14"/>
      <c r="B6" s="16" t="s">
        <v>248</v>
      </c>
      <c r="C6" s="208">
        <f>IF('Cover Sht'!$A$10="POST  DESIGN  SERVICES",'Cover Sht'!$E$21,'Cover Sht'!$E$19)</f>
        <v>0</v>
      </c>
      <c r="D6" s="15"/>
      <c r="E6" s="16"/>
      <c r="F6" s="81" t="s">
        <v>249</v>
      </c>
      <c r="G6" s="91">
        <f>'Cover Sht'!$A$28</f>
        <v>0</v>
      </c>
      <c r="I6" s="20"/>
      <c r="J6" s="19"/>
      <c r="K6" s="471" t="s">
        <v>1060</v>
      </c>
      <c r="L6" s="19">
        <f>$C$8</f>
        <v>0</v>
      </c>
      <c r="M6" s="16"/>
      <c r="N6" s="25"/>
      <c r="O6" s="25" t="s">
        <v>245</v>
      </c>
      <c r="P6" s="17"/>
      <c r="Q6" s="16"/>
      <c r="R6" s="17" t="s">
        <v>245</v>
      </c>
      <c r="S6" s="18" t="s">
        <v>245</v>
      </c>
      <c r="T6" s="16"/>
      <c r="U6" s="19"/>
      <c r="V6" s="471" t="s">
        <v>1060</v>
      </c>
      <c r="W6" s="19">
        <f>$C$8</f>
        <v>0</v>
      </c>
      <c r="AG6" s="471" t="s">
        <v>1060</v>
      </c>
      <c r="AH6" s="19">
        <f>$C$8</f>
        <v>0</v>
      </c>
    </row>
    <row r="7" spans="1:42" ht="11.45" customHeight="1" x14ac:dyDescent="0.2">
      <c r="A7" s="19"/>
      <c r="B7" s="14"/>
      <c r="C7" s="14"/>
      <c r="D7" s="14"/>
      <c r="E7" s="14"/>
      <c r="F7" s="81"/>
      <c r="G7" s="80"/>
      <c r="H7" s="14"/>
      <c r="I7" s="14"/>
      <c r="J7" s="14"/>
      <c r="K7" s="14"/>
      <c r="L7" s="14"/>
      <c r="M7" s="42" t="s">
        <v>478</v>
      </c>
      <c r="N7" s="42" t="s">
        <v>45</v>
      </c>
      <c r="O7" s="38" t="s">
        <v>50</v>
      </c>
      <c r="P7" s="43" t="s">
        <v>478</v>
      </c>
      <c r="Q7" s="38" t="s">
        <v>63</v>
      </c>
      <c r="R7" s="38" t="s">
        <v>478</v>
      </c>
      <c r="S7" s="38" t="s">
        <v>134</v>
      </c>
      <c r="T7" s="38" t="s">
        <v>46</v>
      </c>
      <c r="X7" s="42" t="s">
        <v>478</v>
      </c>
      <c r="Y7" s="42" t="s">
        <v>45</v>
      </c>
      <c r="Z7" s="38" t="s">
        <v>50</v>
      </c>
      <c r="AA7" s="43" t="s">
        <v>478</v>
      </c>
      <c r="AB7" s="38" t="s">
        <v>63</v>
      </c>
      <c r="AC7" s="38" t="s">
        <v>478</v>
      </c>
      <c r="AD7" s="38" t="s">
        <v>134</v>
      </c>
      <c r="AE7" s="38" t="s">
        <v>46</v>
      </c>
    </row>
    <row r="8" spans="1:42" ht="11.45" customHeight="1" x14ac:dyDescent="0.2">
      <c r="B8" s="471" t="s">
        <v>1387</v>
      </c>
      <c r="C8" s="839"/>
      <c r="D8" s="840"/>
      <c r="E8" s="840"/>
      <c r="F8" s="840"/>
      <c r="G8" s="841"/>
      <c r="H8" s="14"/>
      <c r="I8" s="14"/>
      <c r="J8" s="16"/>
      <c r="K8" s="16"/>
      <c r="L8" s="16"/>
      <c r="M8" s="44" t="s">
        <v>45</v>
      </c>
      <c r="N8" s="44" t="s">
        <v>49</v>
      </c>
      <c r="O8" s="39" t="s">
        <v>876</v>
      </c>
      <c r="P8" s="46" t="s">
        <v>63</v>
      </c>
      <c r="Q8" s="39"/>
      <c r="R8" s="39" t="s">
        <v>134</v>
      </c>
      <c r="S8" s="39"/>
      <c r="T8" s="39" t="s">
        <v>51</v>
      </c>
      <c r="U8" s="16"/>
      <c r="V8" s="16"/>
      <c r="W8" s="16"/>
      <c r="X8" s="44" t="s">
        <v>45</v>
      </c>
      <c r="Y8" s="44" t="s">
        <v>49</v>
      </c>
      <c r="Z8" s="39" t="s">
        <v>876</v>
      </c>
      <c r="AA8" s="46" t="s">
        <v>63</v>
      </c>
      <c r="AB8" s="39"/>
      <c r="AC8" s="39" t="s">
        <v>134</v>
      </c>
      <c r="AD8" s="39"/>
      <c r="AE8" s="39" t="s">
        <v>51</v>
      </c>
      <c r="AF8" s="60"/>
      <c r="AG8" s="47" t="s">
        <v>1388</v>
      </c>
      <c r="AH8" s="47"/>
      <c r="AI8" s="47"/>
      <c r="AJ8" s="47"/>
      <c r="AK8" s="76" t="s">
        <v>55</v>
      </c>
      <c r="AL8" s="47"/>
      <c r="AM8" s="76" t="s">
        <v>514</v>
      </c>
      <c r="AN8" s="47"/>
      <c r="AO8" s="47"/>
    </row>
    <row r="9" spans="1:42" ht="11.45" customHeight="1" x14ac:dyDescent="0.2">
      <c r="A9" s="14"/>
      <c r="B9" s="14"/>
      <c r="C9" s="14"/>
      <c r="D9" s="14"/>
      <c r="E9" s="14"/>
      <c r="F9" s="14"/>
      <c r="G9" s="14"/>
      <c r="H9" s="14"/>
      <c r="I9" s="24"/>
      <c r="J9" s="15" t="s">
        <v>541</v>
      </c>
      <c r="K9" s="21"/>
      <c r="L9" s="21"/>
      <c r="M9" s="44" t="s">
        <v>49</v>
      </c>
      <c r="N9" s="44"/>
      <c r="O9" s="45"/>
      <c r="P9" s="46"/>
      <c r="Q9" s="39" t="s">
        <v>245</v>
      </c>
      <c r="R9" s="39"/>
      <c r="S9" s="39" t="s">
        <v>245</v>
      </c>
      <c r="T9" s="39"/>
      <c r="U9" s="15" t="s">
        <v>1404</v>
      </c>
      <c r="V9" s="22"/>
      <c r="W9" s="16"/>
      <c r="X9" s="44" t="s">
        <v>49</v>
      </c>
      <c r="Y9" s="44"/>
      <c r="Z9" s="45"/>
      <c r="AA9" s="46"/>
      <c r="AB9" s="39" t="s">
        <v>245</v>
      </c>
      <c r="AC9" s="39"/>
      <c r="AD9" s="39" t="s">
        <v>245</v>
      </c>
      <c r="AE9" s="39"/>
      <c r="AF9" s="85"/>
      <c r="AG9" s="61"/>
      <c r="AH9" s="837" t="s">
        <v>1390</v>
      </c>
      <c r="AI9" s="837"/>
      <c r="AJ9" s="47"/>
      <c r="AK9" s="346"/>
      <c r="AL9" s="47"/>
      <c r="AM9" s="347">
        <v>0</v>
      </c>
      <c r="AN9" s="47"/>
      <c r="AO9" s="348">
        <f t="shared" ref="AO9:AO25" si="0">AM9*AK9</f>
        <v>0</v>
      </c>
    </row>
    <row r="10" spans="1:42" ht="11.45" customHeight="1" x14ac:dyDescent="0.2">
      <c r="A10" s="58"/>
      <c r="B10" s="59" t="s">
        <v>192</v>
      </c>
      <c r="C10" s="59"/>
      <c r="D10" s="41" t="s">
        <v>238</v>
      </c>
      <c r="E10" s="41"/>
      <c r="F10" s="41" t="s">
        <v>239</v>
      </c>
      <c r="G10" s="41" t="s">
        <v>166</v>
      </c>
      <c r="H10" s="14"/>
      <c r="I10" s="60"/>
      <c r="J10" s="11" t="s">
        <v>1370</v>
      </c>
      <c r="M10" s="665"/>
      <c r="N10" s="665"/>
      <c r="O10" s="665"/>
      <c r="P10" s="665"/>
      <c r="Q10" s="665"/>
      <c r="R10" s="665"/>
      <c r="S10" s="665"/>
      <c r="T10" s="253">
        <f>CEILING(SUM(M10:S10),0.25)</f>
        <v>0</v>
      </c>
      <c r="U10" s="11" t="s">
        <v>112</v>
      </c>
      <c r="V10" s="22"/>
      <c r="W10" s="16"/>
      <c r="X10" s="526" t="s">
        <v>245</v>
      </c>
      <c r="Y10" s="526" t="s">
        <v>245</v>
      </c>
      <c r="Z10" s="526" t="s">
        <v>245</v>
      </c>
      <c r="AA10" s="526" t="s">
        <v>245</v>
      </c>
      <c r="AB10" s="526" t="s">
        <v>245</v>
      </c>
      <c r="AC10" s="526" t="s">
        <v>245</v>
      </c>
      <c r="AD10" s="526" t="s">
        <v>245</v>
      </c>
      <c r="AE10" s="527" t="s">
        <v>245</v>
      </c>
      <c r="AF10" s="85"/>
      <c r="AG10" s="61"/>
      <c r="AH10" s="837" t="s">
        <v>1390</v>
      </c>
      <c r="AI10" s="837"/>
      <c r="AJ10" s="47"/>
      <c r="AK10" s="346"/>
      <c r="AL10" s="47"/>
      <c r="AM10" s="347">
        <v>0</v>
      </c>
      <c r="AN10" s="47"/>
      <c r="AO10" s="348">
        <f>AM10*AK10</f>
        <v>0</v>
      </c>
    </row>
    <row r="11" spans="1:42" ht="11.45" customHeight="1" x14ac:dyDescent="0.2">
      <c r="A11" s="14"/>
      <c r="B11" s="24"/>
      <c r="C11" s="24"/>
      <c r="D11" s="24"/>
      <c r="E11" s="140"/>
      <c r="F11" s="14"/>
      <c r="G11" s="24"/>
      <c r="H11" s="14"/>
      <c r="I11" s="24"/>
      <c r="J11" s="11" t="s">
        <v>1384</v>
      </c>
      <c r="K11" s="21"/>
      <c r="L11" s="21"/>
      <c r="M11" s="665"/>
      <c r="N11" s="665"/>
      <c r="O11" s="665"/>
      <c r="P11" s="665"/>
      <c r="Q11" s="665"/>
      <c r="R11" s="665"/>
      <c r="S11" s="665"/>
      <c r="T11" s="253">
        <f t="shared" ref="T11:T14" si="1">CEILING(SUM(M11:S11),0.25)</f>
        <v>0</v>
      </c>
      <c r="U11" s="667">
        <v>1</v>
      </c>
      <c r="V11" s="837" t="s">
        <v>1391</v>
      </c>
      <c r="W11" s="838"/>
      <c r="X11" s="665"/>
      <c r="Y11" s="665"/>
      <c r="Z11" s="665"/>
      <c r="AA11" s="665"/>
      <c r="AB11" s="665"/>
      <c r="AC11" s="665"/>
      <c r="AD11" s="665"/>
      <c r="AE11" s="253">
        <f t="shared" ref="AE11:AE40" si="2">SUM(X11:AD11)</f>
        <v>0</v>
      </c>
      <c r="AF11" s="85"/>
      <c r="AG11" s="61"/>
      <c r="AH11" s="837" t="s">
        <v>1390</v>
      </c>
      <c r="AI11" s="837"/>
      <c r="AJ11" s="47"/>
      <c r="AK11" s="346"/>
      <c r="AL11" s="47"/>
      <c r="AM11" s="347">
        <v>0</v>
      </c>
      <c r="AN11" s="47"/>
      <c r="AO11" s="348">
        <f t="shared" si="0"/>
        <v>0</v>
      </c>
    </row>
    <row r="12" spans="1:42" ht="11.45" customHeight="1" x14ac:dyDescent="0.2">
      <c r="A12" s="58"/>
      <c r="B12" s="59" t="s">
        <v>359</v>
      </c>
      <c r="C12" s="24"/>
      <c r="D12" s="582">
        <f>$M$28+$M$41+$M$53+$M$64+$X$50</f>
        <v>0</v>
      </c>
      <c r="E12" s="58"/>
      <c r="F12" s="198">
        <f>+'Fee Summary'!$G$11</f>
        <v>0</v>
      </c>
      <c r="G12" s="28">
        <f>D12*F12</f>
        <v>0</v>
      </c>
      <c r="H12" s="14"/>
      <c r="I12" s="24"/>
      <c r="J12" s="11" t="s">
        <v>1385</v>
      </c>
      <c r="K12" s="16"/>
      <c r="L12" s="21"/>
      <c r="M12" s="665"/>
      <c r="N12" s="665"/>
      <c r="O12" s="665"/>
      <c r="P12" s="665"/>
      <c r="Q12" s="665"/>
      <c r="R12" s="665"/>
      <c r="S12" s="665"/>
      <c r="T12" s="253">
        <f t="shared" si="1"/>
        <v>0</v>
      </c>
      <c r="U12" s="667" t="str">
        <f>(1+U11)&amp;"."</f>
        <v>2.</v>
      </c>
      <c r="V12" s="837" t="s">
        <v>1391</v>
      </c>
      <c r="W12" s="838"/>
      <c r="X12" s="665"/>
      <c r="Y12" s="665"/>
      <c r="Z12" s="665"/>
      <c r="AA12" s="665"/>
      <c r="AB12" s="665"/>
      <c r="AC12" s="665"/>
      <c r="AD12" s="665"/>
      <c r="AE12" s="253">
        <f t="shared" si="2"/>
        <v>0</v>
      </c>
      <c r="AF12" s="85"/>
      <c r="AG12" s="61"/>
      <c r="AH12" s="837" t="s">
        <v>1390</v>
      </c>
      <c r="AI12" s="837"/>
      <c r="AJ12" s="47"/>
      <c r="AK12" s="346"/>
      <c r="AL12" s="47"/>
      <c r="AM12" s="347">
        <v>0</v>
      </c>
      <c r="AN12" s="47"/>
      <c r="AO12" s="348">
        <f t="shared" si="0"/>
        <v>0</v>
      </c>
    </row>
    <row r="13" spans="1:42" ht="11.45" customHeight="1" x14ac:dyDescent="0.2">
      <c r="A13" s="58"/>
      <c r="B13" s="59" t="s">
        <v>256</v>
      </c>
      <c r="C13" s="24"/>
      <c r="D13" s="582">
        <f>N28+N41+N53+N64+Y50</f>
        <v>0</v>
      </c>
      <c r="E13" s="58"/>
      <c r="F13" s="198">
        <f>+'Fee Summary'!$G$12</f>
        <v>0</v>
      </c>
      <c r="G13" s="28">
        <f t="shared" ref="G13:G21" si="3">D13*F13</f>
        <v>0</v>
      </c>
      <c r="H13" s="14"/>
      <c r="I13" s="24"/>
      <c r="J13" s="11" t="s">
        <v>1386</v>
      </c>
      <c r="K13" s="16"/>
      <c r="L13" s="21"/>
      <c r="M13" s="665"/>
      <c r="N13" s="665"/>
      <c r="O13" s="665"/>
      <c r="P13" s="665"/>
      <c r="Q13" s="665"/>
      <c r="R13" s="665"/>
      <c r="S13" s="665"/>
      <c r="T13" s="253">
        <f t="shared" si="1"/>
        <v>0</v>
      </c>
      <c r="U13" s="667" t="str">
        <f t="shared" ref="U13:U40" si="4">(1+U12)&amp;"."</f>
        <v>3.</v>
      </c>
      <c r="V13" s="837" t="s">
        <v>1391</v>
      </c>
      <c r="W13" s="838"/>
      <c r="X13" s="665"/>
      <c r="Y13" s="665"/>
      <c r="Z13" s="665"/>
      <c r="AA13" s="665"/>
      <c r="AB13" s="665"/>
      <c r="AC13" s="665"/>
      <c r="AD13" s="665"/>
      <c r="AE13" s="253">
        <f t="shared" si="2"/>
        <v>0</v>
      </c>
      <c r="AF13" s="85"/>
      <c r="AG13" s="61"/>
      <c r="AH13" s="837" t="s">
        <v>1390</v>
      </c>
      <c r="AI13" s="837"/>
      <c r="AJ13" s="47"/>
      <c r="AK13" s="346"/>
      <c r="AL13" s="47"/>
      <c r="AM13" s="347">
        <v>0</v>
      </c>
      <c r="AN13" s="47"/>
      <c r="AO13" s="348">
        <f t="shared" ref="AO13:AO20" si="5">AM13*AK13</f>
        <v>0</v>
      </c>
    </row>
    <row r="14" spans="1:42" ht="11.45" customHeight="1" x14ac:dyDescent="0.2">
      <c r="A14" s="65" t="s">
        <v>152</v>
      </c>
      <c r="B14" s="59" t="s">
        <v>104</v>
      </c>
      <c r="C14" s="24"/>
      <c r="D14" s="582">
        <f>$O$28+$O$41+$O$53+$O$64+$Z$50</f>
        <v>0</v>
      </c>
      <c r="E14" s="58"/>
      <c r="F14" s="198">
        <f>+'Fee Summary'!$G$13</f>
        <v>0</v>
      </c>
      <c r="G14" s="28">
        <f t="shared" si="3"/>
        <v>0</v>
      </c>
      <c r="H14" s="14"/>
      <c r="I14" s="24"/>
      <c r="J14" s="11" t="s">
        <v>1371</v>
      </c>
      <c r="K14" s="21"/>
      <c r="L14" s="21"/>
      <c r="M14" s="665"/>
      <c r="N14" s="665"/>
      <c r="O14" s="665"/>
      <c r="P14" s="665"/>
      <c r="Q14" s="665"/>
      <c r="R14" s="665"/>
      <c r="S14" s="665"/>
      <c r="T14" s="253">
        <f t="shared" si="1"/>
        <v>0</v>
      </c>
      <c r="U14" s="667" t="str">
        <f t="shared" si="4"/>
        <v>4.</v>
      </c>
      <c r="V14" s="837" t="s">
        <v>1391</v>
      </c>
      <c r="W14" s="838"/>
      <c r="X14" s="665"/>
      <c r="Y14" s="665"/>
      <c r="Z14" s="665"/>
      <c r="AA14" s="665"/>
      <c r="AB14" s="665"/>
      <c r="AC14" s="665"/>
      <c r="AD14" s="665"/>
      <c r="AE14" s="253">
        <f t="shared" si="2"/>
        <v>0</v>
      </c>
      <c r="AF14" s="85"/>
      <c r="AG14" s="61"/>
      <c r="AH14" s="837" t="s">
        <v>1390</v>
      </c>
      <c r="AI14" s="837"/>
      <c r="AJ14" s="47"/>
      <c r="AK14" s="346"/>
      <c r="AL14" s="47"/>
      <c r="AM14" s="347">
        <v>0</v>
      </c>
      <c r="AN14" s="47"/>
      <c r="AO14" s="348">
        <f t="shared" si="5"/>
        <v>0</v>
      </c>
    </row>
    <row r="15" spans="1:42" ht="11.45" customHeight="1" x14ac:dyDescent="0.2">
      <c r="A15" s="58"/>
      <c r="B15" s="59" t="s">
        <v>356</v>
      </c>
      <c r="C15" s="26"/>
      <c r="D15" s="582">
        <f>$P$28+$P$53+$P$64+$AA$50</f>
        <v>0</v>
      </c>
      <c r="E15" s="58"/>
      <c r="F15" s="198">
        <f>+'Fee Summary'!$G$14</f>
        <v>0</v>
      </c>
      <c r="G15" s="28">
        <f t="shared" si="3"/>
        <v>0</v>
      </c>
      <c r="H15" s="14"/>
      <c r="I15" s="24"/>
      <c r="J15" s="11"/>
      <c r="K15" s="16"/>
      <c r="L15" s="21"/>
      <c r="M15" s="273"/>
      <c r="N15" s="273"/>
      <c r="O15" s="273"/>
      <c r="P15" s="273"/>
      <c r="Q15" s="273"/>
      <c r="R15" s="273"/>
      <c r="S15" s="273"/>
      <c r="T15" s="586"/>
      <c r="U15" s="667" t="str">
        <f t="shared" si="4"/>
        <v>5.</v>
      </c>
      <c r="V15" s="837" t="s">
        <v>1391</v>
      </c>
      <c r="W15" s="838"/>
      <c r="X15" s="665"/>
      <c r="Y15" s="665"/>
      <c r="Z15" s="665"/>
      <c r="AA15" s="665"/>
      <c r="AB15" s="665"/>
      <c r="AC15" s="665"/>
      <c r="AD15" s="665"/>
      <c r="AE15" s="253">
        <f t="shared" si="2"/>
        <v>0</v>
      </c>
      <c r="AF15" s="85"/>
      <c r="AG15" s="61"/>
      <c r="AH15" s="837" t="s">
        <v>1390</v>
      </c>
      <c r="AI15" s="837"/>
      <c r="AJ15" s="47"/>
      <c r="AK15" s="346"/>
      <c r="AL15" s="47"/>
      <c r="AM15" s="347">
        <v>0</v>
      </c>
      <c r="AN15" s="47"/>
      <c r="AO15" s="348">
        <f t="shared" si="5"/>
        <v>0</v>
      </c>
    </row>
    <row r="16" spans="1:42" ht="11.45" customHeight="1" x14ac:dyDescent="0.2">
      <c r="B16" s="59" t="s">
        <v>63</v>
      </c>
      <c r="C16" s="26"/>
      <c r="D16" s="582">
        <f>$Q$28+$Q$53+$P$41+$Q$64+$AB$50</f>
        <v>0</v>
      </c>
      <c r="E16" s="614"/>
      <c r="F16" s="198">
        <f>+'Fee Summary'!$G$15</f>
        <v>0</v>
      </c>
      <c r="G16" s="28">
        <f t="shared" si="3"/>
        <v>0</v>
      </c>
      <c r="H16" s="14"/>
      <c r="I16" s="24"/>
      <c r="J16" s="15" t="s">
        <v>264</v>
      </c>
      <c r="K16" s="16"/>
      <c r="L16" s="21"/>
      <c r="M16" s="273"/>
      <c r="N16" s="273"/>
      <c r="O16" s="273"/>
      <c r="P16" s="273"/>
      <c r="Q16" s="273"/>
      <c r="R16" s="273"/>
      <c r="S16" s="273"/>
      <c r="T16" s="586"/>
      <c r="U16" s="667" t="str">
        <f t="shared" si="4"/>
        <v>6.</v>
      </c>
      <c r="V16" s="837" t="s">
        <v>1391</v>
      </c>
      <c r="W16" s="838"/>
      <c r="X16" s="665"/>
      <c r="Y16" s="665"/>
      <c r="Z16" s="665"/>
      <c r="AA16" s="665"/>
      <c r="AB16" s="665"/>
      <c r="AC16" s="665"/>
      <c r="AD16" s="665"/>
      <c r="AE16" s="253">
        <f t="shared" si="2"/>
        <v>0</v>
      </c>
      <c r="AF16" s="85"/>
      <c r="AG16" s="61"/>
      <c r="AH16" s="837" t="s">
        <v>1390</v>
      </c>
      <c r="AI16" s="837"/>
      <c r="AJ16" s="47"/>
      <c r="AK16" s="346"/>
      <c r="AL16" s="47"/>
      <c r="AM16" s="347">
        <v>0</v>
      </c>
      <c r="AN16" s="47"/>
      <c r="AO16" s="348">
        <f t="shared" si="5"/>
        <v>0</v>
      </c>
    </row>
    <row r="17" spans="1:41" ht="11.45" customHeight="1" x14ac:dyDescent="0.2">
      <c r="A17" s="65" t="s">
        <v>152</v>
      </c>
      <c r="B17" s="59" t="s">
        <v>360</v>
      </c>
      <c r="C17" s="24"/>
      <c r="D17" s="582">
        <f>$R$28+$R$53+$R$64+$AC$50</f>
        <v>0</v>
      </c>
      <c r="E17" s="614"/>
      <c r="F17" s="198">
        <f>+'Fee Summary'!$G$17</f>
        <v>0</v>
      </c>
      <c r="G17" s="28">
        <f t="shared" si="3"/>
        <v>0</v>
      </c>
      <c r="H17" s="14"/>
      <c r="I17" s="24"/>
      <c r="J17" s="11" t="s">
        <v>1392</v>
      </c>
      <c r="K17" s="16"/>
      <c r="L17" s="21"/>
      <c r="M17" s="665"/>
      <c r="N17" s="665"/>
      <c r="O17" s="665"/>
      <c r="P17" s="665"/>
      <c r="Q17" s="665"/>
      <c r="R17" s="665"/>
      <c r="S17" s="665"/>
      <c r="T17" s="253">
        <f>CEILING(SUM(M17:S17),0.25)</f>
        <v>0</v>
      </c>
      <c r="U17" s="667" t="str">
        <f t="shared" si="4"/>
        <v>7.</v>
      </c>
      <c r="V17" s="837" t="s">
        <v>1391</v>
      </c>
      <c r="W17" s="838"/>
      <c r="X17" s="665"/>
      <c r="Y17" s="665"/>
      <c r="Z17" s="665"/>
      <c r="AA17" s="665"/>
      <c r="AB17" s="665"/>
      <c r="AC17" s="665"/>
      <c r="AD17" s="665"/>
      <c r="AE17" s="253">
        <f t="shared" si="2"/>
        <v>0</v>
      </c>
      <c r="AF17" s="668"/>
      <c r="AG17" s="61"/>
      <c r="AH17" s="837" t="s">
        <v>1390</v>
      </c>
      <c r="AI17" s="837"/>
      <c r="AJ17" s="47"/>
      <c r="AK17" s="346"/>
      <c r="AL17" s="47"/>
      <c r="AM17" s="347">
        <v>0</v>
      </c>
      <c r="AN17" s="47"/>
      <c r="AO17" s="348">
        <f t="shared" si="5"/>
        <v>0</v>
      </c>
    </row>
    <row r="18" spans="1:41" ht="11.45" customHeight="1" x14ac:dyDescent="0.2">
      <c r="A18" s="65"/>
      <c r="B18" s="59" t="s">
        <v>134</v>
      </c>
      <c r="C18" s="24"/>
      <c r="D18" s="582">
        <f>$S$28+$S$53+$S$64+$AD$50</f>
        <v>0</v>
      </c>
      <c r="E18" s="614"/>
      <c r="F18" s="198">
        <f>'Fee Summary'!$AN$31</f>
        <v>0</v>
      </c>
      <c r="G18" s="28">
        <f t="shared" si="3"/>
        <v>0</v>
      </c>
      <c r="H18" s="14"/>
      <c r="I18" s="24"/>
      <c r="J18" s="842" t="s">
        <v>1394</v>
      </c>
      <c r="K18" s="843"/>
      <c r="L18" s="844"/>
      <c r="M18" s="273"/>
      <c r="N18" s="273"/>
      <c r="O18" s="273"/>
      <c r="P18" s="273"/>
      <c r="Q18" s="273"/>
      <c r="R18" s="273"/>
      <c r="S18" s="273"/>
      <c r="T18" s="586"/>
      <c r="U18" s="667" t="str">
        <f>(1+U17)&amp;"."</f>
        <v>8.</v>
      </c>
      <c r="V18" s="837" t="s">
        <v>1391</v>
      </c>
      <c r="W18" s="838"/>
      <c r="X18" s="665"/>
      <c r="Y18" s="665"/>
      <c r="Z18" s="665"/>
      <c r="AA18" s="665"/>
      <c r="AB18" s="665"/>
      <c r="AC18" s="665"/>
      <c r="AD18" s="665"/>
      <c r="AE18" s="253">
        <f t="shared" si="2"/>
        <v>0</v>
      </c>
      <c r="AF18" s="47"/>
      <c r="AG18" s="61"/>
      <c r="AH18" s="837" t="s">
        <v>1390</v>
      </c>
      <c r="AI18" s="837"/>
      <c r="AJ18" s="47"/>
      <c r="AK18" s="346"/>
      <c r="AL18" s="47"/>
      <c r="AM18" s="347">
        <v>0</v>
      </c>
      <c r="AN18" s="47"/>
      <c r="AO18" s="348">
        <f t="shared" si="5"/>
        <v>0</v>
      </c>
    </row>
    <row r="19" spans="1:41" ht="11.45" customHeight="1" x14ac:dyDescent="0.2">
      <c r="A19" s="65"/>
      <c r="B19" s="59" t="s">
        <v>357</v>
      </c>
      <c r="C19" s="24"/>
      <c r="D19" s="582">
        <f>$Q$41</f>
        <v>0</v>
      </c>
      <c r="E19" s="614"/>
      <c r="F19" s="198">
        <f>'Fee Summary'!$AT$16</f>
        <v>0</v>
      </c>
      <c r="G19" s="28">
        <f t="shared" si="3"/>
        <v>0</v>
      </c>
      <c r="H19" s="14"/>
      <c r="I19" s="24"/>
      <c r="J19" s="845"/>
      <c r="K19" s="846"/>
      <c r="L19" s="847"/>
      <c r="M19" s="273"/>
      <c r="N19" s="273"/>
      <c r="O19" s="273"/>
      <c r="P19" s="273"/>
      <c r="Q19" s="273"/>
      <c r="R19" s="273"/>
      <c r="S19" s="273"/>
      <c r="T19" s="586"/>
      <c r="U19" s="667" t="str">
        <f t="shared" si="4"/>
        <v>9.</v>
      </c>
      <c r="V19" s="837" t="s">
        <v>1391</v>
      </c>
      <c r="W19" s="838"/>
      <c r="X19" s="665"/>
      <c r="Y19" s="665"/>
      <c r="Z19" s="665"/>
      <c r="AA19" s="665"/>
      <c r="AB19" s="665"/>
      <c r="AC19" s="665"/>
      <c r="AD19" s="665"/>
      <c r="AE19" s="253">
        <f t="shared" si="2"/>
        <v>0</v>
      </c>
      <c r="AF19" s="88"/>
      <c r="AG19" s="61"/>
      <c r="AH19" s="837" t="s">
        <v>1390</v>
      </c>
      <c r="AI19" s="837"/>
      <c r="AJ19" s="47"/>
      <c r="AK19" s="346"/>
      <c r="AL19" s="47"/>
      <c r="AM19" s="347">
        <v>0</v>
      </c>
      <c r="AN19" s="47"/>
      <c r="AO19" s="348">
        <f t="shared" si="5"/>
        <v>0</v>
      </c>
    </row>
    <row r="20" spans="1:41" ht="11.45" customHeight="1" x14ac:dyDescent="0.2">
      <c r="A20" s="65"/>
      <c r="B20" s="59" t="s">
        <v>280</v>
      </c>
      <c r="C20" s="24"/>
      <c r="D20" s="582">
        <f>$R$41</f>
        <v>0</v>
      </c>
      <c r="E20" s="614"/>
      <c r="F20" s="198">
        <f>'Fee Summary'!$AT$25</f>
        <v>0</v>
      </c>
      <c r="G20" s="28">
        <f t="shared" si="3"/>
        <v>0</v>
      </c>
      <c r="H20" s="14"/>
      <c r="I20" s="24"/>
      <c r="J20" s="848"/>
      <c r="K20" s="849"/>
      <c r="L20" s="850"/>
      <c r="M20" s="273"/>
      <c r="N20" s="273"/>
      <c r="O20" s="273"/>
      <c r="P20" s="273"/>
      <c r="Q20" s="273"/>
      <c r="R20" s="273"/>
      <c r="S20" s="273"/>
      <c r="T20" s="586"/>
      <c r="U20" s="667" t="str">
        <f t="shared" si="4"/>
        <v>10.</v>
      </c>
      <c r="V20" s="837" t="s">
        <v>1391</v>
      </c>
      <c r="W20" s="838"/>
      <c r="X20" s="665"/>
      <c r="Y20" s="665"/>
      <c r="Z20" s="665"/>
      <c r="AA20" s="665"/>
      <c r="AB20" s="665"/>
      <c r="AC20" s="665"/>
      <c r="AD20" s="665"/>
      <c r="AE20" s="253">
        <f t="shared" si="2"/>
        <v>0</v>
      </c>
      <c r="AF20" s="88"/>
      <c r="AG20" s="61"/>
      <c r="AH20" s="837" t="s">
        <v>1390</v>
      </c>
      <c r="AI20" s="837"/>
      <c r="AJ20" s="47"/>
      <c r="AK20" s="346"/>
      <c r="AL20" s="47"/>
      <c r="AM20" s="347">
        <v>0</v>
      </c>
      <c r="AN20" s="47"/>
      <c r="AO20" s="348">
        <f t="shared" si="5"/>
        <v>0</v>
      </c>
    </row>
    <row r="21" spans="1:41" ht="11.45" customHeight="1" x14ac:dyDescent="0.2">
      <c r="A21" s="65" t="s">
        <v>152</v>
      </c>
      <c r="B21" s="59" t="s">
        <v>1381</v>
      </c>
      <c r="C21" s="24"/>
      <c r="D21" s="584">
        <f>$S$41</f>
        <v>0</v>
      </c>
      <c r="E21" s="620"/>
      <c r="F21" s="228">
        <f>'Fee Summary'!$AT$34</f>
        <v>0</v>
      </c>
      <c r="G21" s="29">
        <f t="shared" si="3"/>
        <v>0</v>
      </c>
      <c r="H21" s="14"/>
      <c r="I21" s="24"/>
      <c r="J21" s="15"/>
      <c r="K21" s="16"/>
      <c r="L21" s="21"/>
      <c r="M21" s="273"/>
      <c r="N21" s="273"/>
      <c r="O21" s="273"/>
      <c r="P21" s="273"/>
      <c r="Q21" s="273"/>
      <c r="R21" s="273"/>
      <c r="S21" s="273"/>
      <c r="T21" s="586"/>
      <c r="U21" s="667" t="str">
        <f t="shared" si="4"/>
        <v>11.</v>
      </c>
      <c r="V21" s="837" t="s">
        <v>1391</v>
      </c>
      <c r="W21" s="838"/>
      <c r="X21" s="665"/>
      <c r="Y21" s="665"/>
      <c r="Z21" s="665"/>
      <c r="AA21" s="665"/>
      <c r="AB21" s="665"/>
      <c r="AC21" s="665"/>
      <c r="AD21" s="665"/>
      <c r="AE21" s="253">
        <f t="shared" si="2"/>
        <v>0</v>
      </c>
      <c r="AF21" s="88"/>
      <c r="AG21" s="61"/>
      <c r="AH21" s="837" t="s">
        <v>1390</v>
      </c>
      <c r="AI21" s="837"/>
      <c r="AJ21" s="47"/>
      <c r="AK21" s="346"/>
      <c r="AL21" s="47"/>
      <c r="AM21" s="347">
        <v>0</v>
      </c>
      <c r="AN21" s="47"/>
      <c r="AO21" s="348">
        <f>AM21*AK21</f>
        <v>0</v>
      </c>
    </row>
    <row r="22" spans="1:41" ht="11.45" customHeight="1" x14ac:dyDescent="0.2">
      <c r="A22" s="35" t="s">
        <v>245</v>
      </c>
      <c r="B22" s="59" t="s">
        <v>245</v>
      </c>
      <c r="C22" s="24"/>
      <c r="D22" s="585">
        <f>SUM(D12:D21)</f>
        <v>0</v>
      </c>
      <c r="E22" s="137"/>
      <c r="F22" s="137"/>
      <c r="G22" s="31">
        <f>SUM(G12:G21)</f>
        <v>0</v>
      </c>
      <c r="H22" s="14"/>
      <c r="I22" s="24"/>
      <c r="J22" s="15" t="s">
        <v>1372</v>
      </c>
      <c r="K22" s="16"/>
      <c r="L22" s="21"/>
      <c r="M22" s="273"/>
      <c r="N22" s="273"/>
      <c r="O22" s="273"/>
      <c r="P22" s="273"/>
      <c r="Q22" s="273"/>
      <c r="R22" s="273"/>
      <c r="S22" s="273"/>
      <c r="T22" s="586"/>
      <c r="U22" s="667" t="str">
        <f t="shared" si="4"/>
        <v>12.</v>
      </c>
      <c r="V22" s="837" t="s">
        <v>1391</v>
      </c>
      <c r="W22" s="838"/>
      <c r="X22" s="665"/>
      <c r="Y22" s="665"/>
      <c r="Z22" s="665"/>
      <c r="AA22" s="665"/>
      <c r="AB22" s="665"/>
      <c r="AC22" s="665"/>
      <c r="AD22" s="665"/>
      <c r="AE22" s="253">
        <f t="shared" si="2"/>
        <v>0</v>
      </c>
      <c r="AF22" s="88"/>
      <c r="AG22" s="61"/>
      <c r="AH22" s="837" t="s">
        <v>1390</v>
      </c>
      <c r="AI22" s="837"/>
      <c r="AJ22" s="47"/>
      <c r="AK22" s="346"/>
      <c r="AL22" s="47"/>
      <c r="AM22" s="347">
        <v>0</v>
      </c>
      <c r="AN22" s="47"/>
      <c r="AO22" s="348">
        <f t="shared" si="0"/>
        <v>0</v>
      </c>
    </row>
    <row r="23" spans="1:41" ht="11.45" customHeight="1" x14ac:dyDescent="0.2">
      <c r="A23" s="14"/>
      <c r="B23" s="59" t="s">
        <v>245</v>
      </c>
      <c r="C23" s="11"/>
      <c r="D23" s="137"/>
      <c r="E23" s="137"/>
      <c r="F23" s="137"/>
      <c r="H23" s="14"/>
      <c r="I23" s="24"/>
      <c r="J23" s="11" t="s">
        <v>1393</v>
      </c>
      <c r="K23" s="16"/>
      <c r="L23" s="21"/>
      <c r="M23" s="665"/>
      <c r="N23" s="665"/>
      <c r="O23" s="665"/>
      <c r="P23" s="665"/>
      <c r="Q23" s="665"/>
      <c r="R23" s="665"/>
      <c r="S23" s="665"/>
      <c r="T23" s="253">
        <f>CEILING(SUM(M23:S23),0.25)</f>
        <v>0</v>
      </c>
      <c r="U23" s="667" t="str">
        <f t="shared" si="4"/>
        <v>13.</v>
      </c>
      <c r="V23" s="837" t="s">
        <v>1391</v>
      </c>
      <c r="W23" s="838"/>
      <c r="X23" s="665"/>
      <c r="Y23" s="665"/>
      <c r="Z23" s="665"/>
      <c r="AA23" s="665"/>
      <c r="AB23" s="665"/>
      <c r="AC23" s="665"/>
      <c r="AD23" s="665"/>
      <c r="AE23" s="253">
        <f t="shared" si="2"/>
        <v>0</v>
      </c>
      <c r="AF23" s="88"/>
      <c r="AG23" s="61"/>
      <c r="AH23" s="837" t="s">
        <v>1390</v>
      </c>
      <c r="AI23" s="837"/>
      <c r="AJ23" s="47"/>
      <c r="AK23" s="346"/>
      <c r="AL23" s="47"/>
      <c r="AM23" s="347">
        <v>0</v>
      </c>
      <c r="AN23" s="47"/>
      <c r="AO23" s="348">
        <f t="shared" si="0"/>
        <v>0</v>
      </c>
    </row>
    <row r="24" spans="1:41" ht="11.45" customHeight="1" x14ac:dyDescent="0.2">
      <c r="A24" s="14"/>
      <c r="B24" s="14"/>
      <c r="C24" s="14"/>
      <c r="D24" s="226"/>
      <c r="E24" s="226"/>
      <c r="F24" s="226"/>
      <c r="G24" s="14"/>
      <c r="H24" s="14"/>
      <c r="I24" s="24"/>
      <c r="J24" s="842" t="s">
        <v>1394</v>
      </c>
      <c r="K24" s="843"/>
      <c r="L24" s="844"/>
      <c r="M24" s="273"/>
      <c r="N24" s="273"/>
      <c r="O24" s="273"/>
      <c r="P24" s="273"/>
      <c r="Q24" s="273"/>
      <c r="R24" s="273"/>
      <c r="S24" s="273"/>
      <c r="T24" s="586"/>
      <c r="U24" s="667" t="str">
        <f t="shared" si="4"/>
        <v>14.</v>
      </c>
      <c r="V24" s="837" t="s">
        <v>1391</v>
      </c>
      <c r="W24" s="838"/>
      <c r="X24" s="665"/>
      <c r="Y24" s="665"/>
      <c r="Z24" s="665"/>
      <c r="AA24" s="665"/>
      <c r="AB24" s="665"/>
      <c r="AC24" s="665"/>
      <c r="AD24" s="665"/>
      <c r="AE24" s="253">
        <f t="shared" si="2"/>
        <v>0</v>
      </c>
      <c r="AF24" s="88"/>
      <c r="AG24" s="61"/>
      <c r="AH24" s="837" t="s">
        <v>1390</v>
      </c>
      <c r="AI24" s="837"/>
      <c r="AJ24" s="47"/>
      <c r="AK24" s="346"/>
      <c r="AL24" s="47"/>
      <c r="AM24" s="347">
        <v>0</v>
      </c>
      <c r="AN24" s="47"/>
      <c r="AO24" s="348">
        <f t="shared" si="0"/>
        <v>0</v>
      </c>
    </row>
    <row r="25" spans="1:41" ht="11.45" customHeight="1" thickBot="1" x14ac:dyDescent="0.25">
      <c r="A25" s="58"/>
      <c r="B25" s="58"/>
      <c r="C25" s="65" t="s">
        <v>245</v>
      </c>
      <c r="D25" s="60" t="s">
        <v>210</v>
      </c>
      <c r="E25" s="58"/>
      <c r="F25" s="229">
        <f>'Fee Summary'!$Y$25</f>
        <v>0</v>
      </c>
      <c r="G25" s="66">
        <f>CEILING(G22*F25,0.01)</f>
        <v>0</v>
      </c>
      <c r="I25" s="61"/>
      <c r="J25" s="845"/>
      <c r="K25" s="846"/>
      <c r="L25" s="847"/>
      <c r="M25" s="273"/>
      <c r="N25" s="273"/>
      <c r="O25" s="273"/>
      <c r="P25" s="273"/>
      <c r="Q25" s="273"/>
      <c r="R25" s="273"/>
      <c r="S25" s="273"/>
      <c r="T25" s="586"/>
      <c r="U25" s="667" t="str">
        <f t="shared" si="4"/>
        <v>15.</v>
      </c>
      <c r="V25" s="837" t="s">
        <v>1391</v>
      </c>
      <c r="W25" s="838"/>
      <c r="X25" s="665"/>
      <c r="Y25" s="665"/>
      <c r="Z25" s="665"/>
      <c r="AA25" s="665"/>
      <c r="AB25" s="665"/>
      <c r="AC25" s="665"/>
      <c r="AD25" s="665"/>
      <c r="AE25" s="253">
        <f t="shared" si="2"/>
        <v>0</v>
      </c>
      <c r="AF25" s="88"/>
      <c r="AG25" s="61"/>
      <c r="AH25" s="851" t="s">
        <v>1390</v>
      </c>
      <c r="AI25" s="851"/>
      <c r="AJ25" s="669"/>
      <c r="AK25" s="346"/>
      <c r="AL25" s="47"/>
      <c r="AM25" s="347">
        <v>0</v>
      </c>
      <c r="AN25" s="47"/>
      <c r="AO25" s="348">
        <f t="shared" si="0"/>
        <v>0</v>
      </c>
    </row>
    <row r="26" spans="1:41" ht="11.45" customHeight="1" thickTop="1" x14ac:dyDescent="0.2">
      <c r="A26" s="58"/>
      <c r="B26" s="58"/>
      <c r="C26" s="65" t="s">
        <v>152</v>
      </c>
      <c r="D26" s="67" t="s">
        <v>195</v>
      </c>
      <c r="E26" s="68"/>
      <c r="F26" s="621"/>
      <c r="G26" s="69">
        <f>+G40</f>
        <v>0</v>
      </c>
      <c r="I26" s="61"/>
      <c r="J26" s="848"/>
      <c r="K26" s="849"/>
      <c r="L26" s="850"/>
      <c r="M26" s="273"/>
      <c r="N26" s="273"/>
      <c r="O26" s="273"/>
      <c r="P26" s="273"/>
      <c r="Q26" s="273"/>
      <c r="R26" s="273"/>
      <c r="S26" s="273"/>
      <c r="T26" s="586"/>
      <c r="U26" s="667" t="str">
        <f t="shared" si="4"/>
        <v>16.</v>
      </c>
      <c r="V26" s="837" t="s">
        <v>1391</v>
      </c>
      <c r="W26" s="838"/>
      <c r="X26" s="665"/>
      <c r="Y26" s="665"/>
      <c r="Z26" s="665"/>
      <c r="AA26" s="665"/>
      <c r="AB26" s="665"/>
      <c r="AC26" s="665"/>
      <c r="AD26" s="665"/>
      <c r="AE26" s="253">
        <f t="shared" si="2"/>
        <v>0</v>
      </c>
      <c r="AF26" s="88"/>
      <c r="AG26" s="17" t="s">
        <v>245</v>
      </c>
      <c r="AH26" s="473"/>
      <c r="AI26" s="177"/>
      <c r="AJ26" s="177"/>
      <c r="AK26" s="177"/>
      <c r="AL26" s="177"/>
      <c r="AM26" s="177"/>
      <c r="AN26" s="473" t="s">
        <v>1389</v>
      </c>
      <c r="AO26" s="181">
        <f>SUM(AO9:AO25)</f>
        <v>0</v>
      </c>
    </row>
    <row r="27" spans="1:41" ht="11.45" customHeight="1" thickBot="1" x14ac:dyDescent="0.25">
      <c r="A27" s="58"/>
      <c r="B27" s="58"/>
      <c r="C27" s="58"/>
      <c r="D27" s="835" t="s">
        <v>57</v>
      </c>
      <c r="E27" s="835"/>
      <c r="F27" s="835"/>
      <c r="G27" s="70">
        <f>SUM(G22:G26)</f>
        <v>0</v>
      </c>
      <c r="J27" s="16"/>
      <c r="K27" s="21"/>
      <c r="L27" s="21"/>
      <c r="M27" s="273"/>
      <c r="N27" s="273"/>
      <c r="O27" s="273"/>
      <c r="P27" s="273"/>
      <c r="Q27" s="273"/>
      <c r="R27" s="273"/>
      <c r="S27" s="273"/>
      <c r="T27" s="586"/>
      <c r="U27" s="667" t="str">
        <f t="shared" si="4"/>
        <v>17.</v>
      </c>
      <c r="V27" s="837" t="s">
        <v>1391</v>
      </c>
      <c r="W27" s="838"/>
      <c r="X27" s="665"/>
      <c r="Y27" s="665"/>
      <c r="Z27" s="665"/>
      <c r="AA27" s="665"/>
      <c r="AB27" s="665"/>
      <c r="AC27" s="665"/>
      <c r="AD27" s="665"/>
      <c r="AE27" s="253">
        <f t="shared" si="2"/>
        <v>0</v>
      </c>
      <c r="AF27" s="88"/>
      <c r="AG27" s="16"/>
    </row>
    <row r="28" spans="1:41" ht="11.45" customHeight="1" thickTop="1" x14ac:dyDescent="0.2">
      <c r="A28" s="58"/>
      <c r="B28" s="60" t="s">
        <v>245</v>
      </c>
      <c r="C28" s="58"/>
      <c r="D28" s="60" t="s">
        <v>245</v>
      </c>
      <c r="E28" s="58"/>
      <c r="F28" s="58"/>
      <c r="G28" s="60" t="s">
        <v>245</v>
      </c>
      <c r="J28" s="16"/>
      <c r="L28" s="21" t="s">
        <v>57</v>
      </c>
      <c r="M28" s="469">
        <f>SUM(M10:M14,M17,M23)</f>
        <v>0</v>
      </c>
      <c r="N28" s="469">
        <f>SUM(N10:N14,N17,N23)</f>
        <v>0</v>
      </c>
      <c r="O28" s="469">
        <f>SUM(O10:O14,O17,O23)</f>
        <v>0</v>
      </c>
      <c r="P28" s="469">
        <f t="shared" ref="P28" si="6">SUM(P10:P26)</f>
        <v>0</v>
      </c>
      <c r="Q28" s="469">
        <f>SUM(Q10:Q14,Q17,Q23)</f>
        <v>0</v>
      </c>
      <c r="R28" s="469">
        <f>SUM(R10:R14,R17,R23)</f>
        <v>0</v>
      </c>
      <c r="S28" s="469">
        <f>SUM(S10:S14,S17,S23)</f>
        <v>0</v>
      </c>
      <c r="T28" s="469">
        <f>+SUM(M28:S28)</f>
        <v>0</v>
      </c>
      <c r="U28" s="667" t="str">
        <f t="shared" si="4"/>
        <v>18.</v>
      </c>
      <c r="V28" s="837" t="s">
        <v>1391</v>
      </c>
      <c r="W28" s="838"/>
      <c r="X28" s="665"/>
      <c r="Y28" s="665"/>
      <c r="Z28" s="665"/>
      <c r="AA28" s="665"/>
      <c r="AB28" s="665"/>
      <c r="AC28" s="665"/>
      <c r="AD28" s="665"/>
      <c r="AE28" s="253">
        <f t="shared" si="2"/>
        <v>0</v>
      </c>
      <c r="AF28" s="88"/>
      <c r="AG28" s="16"/>
    </row>
    <row r="29" spans="1:41" ht="11.45" customHeight="1" thickBot="1" x14ac:dyDescent="0.25">
      <c r="A29" s="58"/>
      <c r="B29" s="58"/>
      <c r="C29" s="58"/>
      <c r="D29" s="60" t="s">
        <v>194</v>
      </c>
      <c r="E29" s="58"/>
      <c r="F29" s="202">
        <f>+'Fee Summary'!Z25</f>
        <v>0.13</v>
      </c>
      <c r="G29" s="71">
        <f>CEILING((G22+G26)*F29,0.01)</f>
        <v>0</v>
      </c>
      <c r="J29" s="16"/>
      <c r="M29" s="194"/>
      <c r="N29" s="194"/>
      <c r="O29" s="194"/>
      <c r="P29" s="194"/>
      <c r="Q29" s="194"/>
      <c r="R29" s="194"/>
      <c r="S29" s="194"/>
      <c r="U29" s="667" t="str">
        <f t="shared" si="4"/>
        <v>19.</v>
      </c>
      <c r="V29" s="837" t="s">
        <v>1391</v>
      </c>
      <c r="W29" s="838"/>
      <c r="X29" s="665"/>
      <c r="Y29" s="665"/>
      <c r="Z29" s="665"/>
      <c r="AA29" s="665"/>
      <c r="AB29" s="665"/>
      <c r="AC29" s="665"/>
      <c r="AD29" s="665"/>
      <c r="AE29" s="253">
        <f t="shared" si="2"/>
        <v>0</v>
      </c>
      <c r="AF29" s="9"/>
      <c r="AG29" s="16"/>
    </row>
    <row r="30" spans="1:41" ht="11.45" customHeight="1" thickTop="1" x14ac:dyDescent="0.2">
      <c r="A30" s="58"/>
      <c r="B30" s="58"/>
      <c r="C30" s="58"/>
      <c r="D30" s="58"/>
      <c r="E30" s="58"/>
      <c r="F30" s="58"/>
      <c r="G30" s="72">
        <f>SUM(G27:G29)</f>
        <v>0</v>
      </c>
      <c r="T30" s="14"/>
      <c r="U30" s="667" t="str">
        <f t="shared" si="4"/>
        <v>20.</v>
      </c>
      <c r="V30" s="837" t="s">
        <v>1391</v>
      </c>
      <c r="W30" s="838"/>
      <c r="X30" s="665"/>
      <c r="Y30" s="665"/>
      <c r="Z30" s="665"/>
      <c r="AA30" s="665"/>
      <c r="AB30" s="665"/>
      <c r="AC30" s="665"/>
      <c r="AD30" s="665"/>
      <c r="AE30" s="253">
        <f t="shared" si="2"/>
        <v>0</v>
      </c>
      <c r="AF30" s="9"/>
      <c r="AG30" s="16"/>
    </row>
    <row r="31" spans="1:41" ht="11.45" customHeight="1" x14ac:dyDescent="0.2">
      <c r="A31" s="58"/>
      <c r="B31" s="58"/>
      <c r="C31" s="65" t="s">
        <v>182</v>
      </c>
      <c r="D31" s="67" t="s">
        <v>211</v>
      </c>
      <c r="E31" s="68"/>
      <c r="F31" s="203">
        <f>+'Fee Summary'!AA25</f>
        <v>0</v>
      </c>
      <c r="G31" s="69">
        <f>G22*F31</f>
        <v>0</v>
      </c>
      <c r="K31" s="54"/>
      <c r="L31" s="54"/>
      <c r="M31" s="42" t="s">
        <v>478</v>
      </c>
      <c r="N31" s="42" t="s">
        <v>45</v>
      </c>
      <c r="O31" s="38" t="s">
        <v>50</v>
      </c>
      <c r="P31" s="38" t="s">
        <v>63</v>
      </c>
      <c r="Q31" s="38" t="s">
        <v>478</v>
      </c>
      <c r="R31" s="38" t="s">
        <v>280</v>
      </c>
      <c r="S31" s="38" t="s">
        <v>280</v>
      </c>
      <c r="T31" s="38" t="s">
        <v>46</v>
      </c>
      <c r="U31" s="667" t="str">
        <f t="shared" si="4"/>
        <v>21.</v>
      </c>
      <c r="V31" s="837" t="s">
        <v>1391</v>
      </c>
      <c r="W31" s="838"/>
      <c r="X31" s="665"/>
      <c r="Y31" s="665"/>
      <c r="Z31" s="665"/>
      <c r="AA31" s="665"/>
      <c r="AB31" s="665"/>
      <c r="AC31" s="665"/>
      <c r="AD31" s="665"/>
      <c r="AE31" s="253">
        <f t="shared" si="2"/>
        <v>0</v>
      </c>
      <c r="AF31" s="9"/>
      <c r="AG31" s="16"/>
    </row>
    <row r="32" spans="1:41" ht="11.45" customHeight="1" x14ac:dyDescent="0.2">
      <c r="A32" s="58"/>
      <c r="B32" s="58"/>
      <c r="C32" s="58"/>
      <c r="D32" s="834" t="s">
        <v>1160</v>
      </c>
      <c r="E32" s="834"/>
      <c r="F32" s="834"/>
      <c r="G32" s="73">
        <f>SUM(G30:G31)</f>
        <v>0</v>
      </c>
      <c r="K32" s="54"/>
      <c r="L32" s="54"/>
      <c r="M32" s="44" t="s">
        <v>45</v>
      </c>
      <c r="N32" s="44" t="s">
        <v>49</v>
      </c>
      <c r="O32" s="39" t="s">
        <v>876</v>
      </c>
      <c r="P32" s="39"/>
      <c r="Q32" s="39" t="s">
        <v>280</v>
      </c>
      <c r="R32" s="39"/>
      <c r="S32" s="39" t="s">
        <v>821</v>
      </c>
      <c r="T32" s="39" t="s">
        <v>51</v>
      </c>
      <c r="U32" s="667" t="str">
        <f t="shared" si="4"/>
        <v>22.</v>
      </c>
      <c r="V32" s="837" t="s">
        <v>1391</v>
      </c>
      <c r="W32" s="838"/>
      <c r="X32" s="665"/>
      <c r="Y32" s="665"/>
      <c r="Z32" s="665"/>
      <c r="AA32" s="665"/>
      <c r="AB32" s="665"/>
      <c r="AC32" s="665"/>
      <c r="AD32" s="665"/>
      <c r="AE32" s="253">
        <f t="shared" si="2"/>
        <v>0</v>
      </c>
      <c r="AF32" s="9"/>
      <c r="AG32" s="16"/>
    </row>
    <row r="33" spans="1:33" ht="11.45" customHeight="1" x14ac:dyDescent="0.2">
      <c r="A33" s="58"/>
      <c r="B33" s="58"/>
      <c r="C33" s="58"/>
      <c r="D33" s="58"/>
      <c r="E33" s="58"/>
      <c r="F33" s="58"/>
      <c r="G33" s="58"/>
      <c r="J33" s="15" t="s">
        <v>1378</v>
      </c>
      <c r="K33" s="122"/>
      <c r="L33" s="54"/>
      <c r="M33" s="468" t="s">
        <v>49</v>
      </c>
      <c r="N33" s="468"/>
      <c r="O33" s="45"/>
      <c r="P33" s="45"/>
      <c r="Q33" s="45"/>
      <c r="R33" s="45"/>
      <c r="S33" s="45"/>
      <c r="T33" s="45"/>
      <c r="U33" s="667" t="str">
        <f t="shared" si="4"/>
        <v>23.</v>
      </c>
      <c r="V33" s="837" t="s">
        <v>1391</v>
      </c>
      <c r="W33" s="838"/>
      <c r="X33" s="665"/>
      <c r="Y33" s="665"/>
      <c r="Z33" s="665"/>
      <c r="AA33" s="665"/>
      <c r="AB33" s="665"/>
      <c r="AC33" s="665"/>
      <c r="AD33" s="665"/>
      <c r="AE33" s="253">
        <f t="shared" si="2"/>
        <v>0</v>
      </c>
      <c r="AF33" s="9"/>
      <c r="AG33" s="16"/>
    </row>
    <row r="34" spans="1:33" ht="11.45" customHeight="1" x14ac:dyDescent="0.2">
      <c r="A34" s="58"/>
      <c r="B34" s="19" t="s">
        <v>537</v>
      </c>
      <c r="J34" s="11" t="s">
        <v>1373</v>
      </c>
      <c r="K34" s="122"/>
      <c r="L34" s="54"/>
      <c r="M34" s="521"/>
      <c r="N34" s="521"/>
      <c r="O34" s="522"/>
      <c r="P34" s="523"/>
      <c r="Q34" s="523"/>
      <c r="R34" s="523"/>
      <c r="S34" s="523"/>
      <c r="T34" s="523"/>
      <c r="U34" s="667" t="str">
        <f t="shared" si="4"/>
        <v>24.</v>
      </c>
      <c r="V34" s="837" t="s">
        <v>1391</v>
      </c>
      <c r="W34" s="838"/>
      <c r="X34" s="665"/>
      <c r="Y34" s="665"/>
      <c r="Z34" s="665"/>
      <c r="AA34" s="665"/>
      <c r="AB34" s="665"/>
      <c r="AC34" s="665"/>
      <c r="AD34" s="665"/>
      <c r="AE34" s="253">
        <f t="shared" si="2"/>
        <v>0</v>
      </c>
      <c r="AF34" s="9"/>
      <c r="AG34" s="16"/>
    </row>
    <row r="35" spans="1:33" ht="11.45" customHeight="1" x14ac:dyDescent="0.2">
      <c r="A35" s="60"/>
      <c r="B35" s="59" t="s">
        <v>192</v>
      </c>
      <c r="C35" s="59"/>
      <c r="D35" s="41" t="s">
        <v>538</v>
      </c>
      <c r="E35" s="41"/>
      <c r="F35" s="41" t="s">
        <v>539</v>
      </c>
      <c r="G35" s="41" t="s">
        <v>540</v>
      </c>
      <c r="H35" s="41"/>
      <c r="I35" s="61"/>
      <c r="J35" s="57" t="s">
        <v>1010</v>
      </c>
      <c r="L35" s="54"/>
      <c r="M35" s="252"/>
      <c r="N35" s="252"/>
      <c r="O35" s="252"/>
      <c r="P35" s="252"/>
      <c r="Q35" s="252"/>
      <c r="R35" s="252"/>
      <c r="S35" s="252"/>
      <c r="T35" s="253">
        <f>CEILING(SUM(M35:S35),0.25)</f>
        <v>0</v>
      </c>
      <c r="U35" s="667" t="str">
        <f t="shared" si="4"/>
        <v>25.</v>
      </c>
      <c r="V35" s="837" t="s">
        <v>1391</v>
      </c>
      <c r="W35" s="838"/>
      <c r="X35" s="665"/>
      <c r="Y35" s="665"/>
      <c r="Z35" s="665"/>
      <c r="AA35" s="665"/>
      <c r="AB35" s="665"/>
      <c r="AC35" s="665"/>
      <c r="AD35" s="665"/>
      <c r="AE35" s="253">
        <f t="shared" si="2"/>
        <v>0</v>
      </c>
      <c r="AF35" s="9"/>
      <c r="AG35" s="16"/>
    </row>
    <row r="36" spans="1:33" ht="11.45" customHeight="1" x14ac:dyDescent="0.2">
      <c r="A36" s="74"/>
      <c r="B36" s="59"/>
      <c r="C36" s="59"/>
      <c r="D36" s="41"/>
      <c r="E36" s="41"/>
      <c r="F36" s="41"/>
      <c r="G36" s="41"/>
      <c r="H36" s="41"/>
      <c r="I36" s="58"/>
      <c r="J36" s="57" t="s">
        <v>1374</v>
      </c>
      <c r="K36" s="47"/>
      <c r="L36" s="54"/>
      <c r="M36" s="252"/>
      <c r="N36" s="252"/>
      <c r="O36" s="252"/>
      <c r="P36" s="252"/>
      <c r="Q36" s="252"/>
      <c r="R36" s="252"/>
      <c r="S36" s="252"/>
      <c r="T36" s="253">
        <f t="shared" ref="T36:T37" si="7">CEILING(SUM(M36:S36),0.25)</f>
        <v>0</v>
      </c>
      <c r="U36" s="667" t="str">
        <f t="shared" si="4"/>
        <v>26.</v>
      </c>
      <c r="V36" s="837" t="s">
        <v>1391</v>
      </c>
      <c r="W36" s="838"/>
      <c r="X36" s="665"/>
      <c r="Y36" s="665"/>
      <c r="Z36" s="665"/>
      <c r="AA36" s="665"/>
      <c r="AB36" s="665"/>
      <c r="AC36" s="665"/>
      <c r="AD36" s="665"/>
      <c r="AE36" s="253">
        <f t="shared" si="2"/>
        <v>0</v>
      </c>
      <c r="AF36" s="143"/>
      <c r="AG36" s="16"/>
    </row>
    <row r="37" spans="1:33" ht="11.45" customHeight="1" x14ac:dyDescent="0.2">
      <c r="A37" s="60"/>
      <c r="B37" s="59" t="s">
        <v>104</v>
      </c>
      <c r="C37" s="61"/>
      <c r="D37" s="600"/>
      <c r="E37" s="322">
        <f>+IF(D14=0, ,D37/D14)</f>
        <v>0</v>
      </c>
      <c r="F37" s="198">
        <f>+'Fee Summary'!$P$11</f>
        <v>0</v>
      </c>
      <c r="G37" s="62">
        <f>+D37*F37</f>
        <v>0</v>
      </c>
      <c r="H37" s="168"/>
      <c r="I37" s="58"/>
      <c r="J37" s="57" t="s">
        <v>1375</v>
      </c>
      <c r="M37" s="252"/>
      <c r="N37" s="252"/>
      <c r="O37" s="252"/>
      <c r="P37" s="252"/>
      <c r="Q37" s="252"/>
      <c r="R37" s="252"/>
      <c r="S37" s="252"/>
      <c r="T37" s="253">
        <f t="shared" si="7"/>
        <v>0</v>
      </c>
      <c r="U37" s="667" t="str">
        <f t="shared" si="4"/>
        <v>27.</v>
      </c>
      <c r="V37" s="837" t="s">
        <v>1391</v>
      </c>
      <c r="W37" s="838"/>
      <c r="X37" s="665"/>
      <c r="Y37" s="665"/>
      <c r="Z37" s="665"/>
      <c r="AA37" s="665"/>
      <c r="AB37" s="665"/>
      <c r="AC37" s="665"/>
      <c r="AD37" s="665"/>
      <c r="AE37" s="253">
        <f t="shared" si="2"/>
        <v>0</v>
      </c>
      <c r="AF37" s="14"/>
      <c r="AG37" s="16"/>
    </row>
    <row r="38" spans="1:33" ht="11.45" customHeight="1" x14ac:dyDescent="0.2">
      <c r="A38" s="60"/>
      <c r="B38" s="59" t="s">
        <v>360</v>
      </c>
      <c r="C38" s="54"/>
      <c r="D38" s="600"/>
      <c r="E38" s="322">
        <f>+IF(D17=0, ,D38/D17)</f>
        <v>0</v>
      </c>
      <c r="F38" s="198">
        <f>+'Fee Summary'!$P$12</f>
        <v>0</v>
      </c>
      <c r="G38" s="62">
        <f>+D38*F38</f>
        <v>0</v>
      </c>
      <c r="H38" s="168"/>
      <c r="I38" s="58"/>
      <c r="J38" s="57" t="s">
        <v>1376</v>
      </c>
      <c r="M38" s="252"/>
      <c r="N38" s="252"/>
      <c r="O38" s="252"/>
      <c r="P38" s="252"/>
      <c r="Q38" s="252"/>
      <c r="R38" s="252"/>
      <c r="S38" s="252"/>
      <c r="T38" s="253">
        <f>CEILING(SUM(M38:S38),0.25)</f>
        <v>0</v>
      </c>
      <c r="U38" s="667" t="str">
        <f t="shared" si="4"/>
        <v>28.</v>
      </c>
      <c r="V38" s="837" t="s">
        <v>1391</v>
      </c>
      <c r="W38" s="838"/>
      <c r="X38" s="665"/>
      <c r="Y38" s="665"/>
      <c r="Z38" s="665"/>
      <c r="AA38" s="665"/>
      <c r="AB38" s="665"/>
      <c r="AC38" s="665"/>
      <c r="AD38" s="665"/>
      <c r="AE38" s="253">
        <f t="shared" si="2"/>
        <v>0</v>
      </c>
      <c r="AF38" s="14"/>
      <c r="AG38" s="16"/>
    </row>
    <row r="39" spans="1:33" ht="11.45" customHeight="1" x14ac:dyDescent="0.2">
      <c r="A39" s="58"/>
      <c r="B39" s="59" t="s">
        <v>134</v>
      </c>
      <c r="C39" s="54"/>
      <c r="D39" s="600"/>
      <c r="E39" s="322">
        <f>+IF(D21=0, ,D39/D21)</f>
        <v>0</v>
      </c>
      <c r="F39" s="198">
        <f>+'Fee Summary'!$P$13</f>
        <v>0</v>
      </c>
      <c r="G39" s="62">
        <f>+D39*F39</f>
        <v>0</v>
      </c>
      <c r="H39" s="168"/>
      <c r="I39" s="58"/>
      <c r="J39" s="57" t="s">
        <v>1377</v>
      </c>
      <c r="M39" s="252"/>
      <c r="N39" s="252"/>
      <c r="O39" s="252"/>
      <c r="P39" s="252"/>
      <c r="Q39" s="252"/>
      <c r="R39" s="252"/>
      <c r="S39" s="252"/>
      <c r="T39" s="253">
        <f>CEILING(SUM(M39:S39),0.25)</f>
        <v>0</v>
      </c>
      <c r="U39" s="667" t="str">
        <f t="shared" si="4"/>
        <v>29.</v>
      </c>
      <c r="V39" s="837" t="s">
        <v>1391</v>
      </c>
      <c r="W39" s="838"/>
      <c r="X39" s="665"/>
      <c r="Y39" s="665"/>
      <c r="Z39" s="665"/>
      <c r="AA39" s="665"/>
      <c r="AB39" s="665"/>
      <c r="AC39" s="665"/>
      <c r="AD39" s="665"/>
      <c r="AE39" s="253">
        <f t="shared" si="2"/>
        <v>0</v>
      </c>
      <c r="AF39" s="14"/>
      <c r="AG39" s="16"/>
    </row>
    <row r="40" spans="1:33" ht="11.45" customHeight="1" thickBot="1" x14ac:dyDescent="0.25">
      <c r="A40" s="74"/>
      <c r="B40" s="55"/>
      <c r="C40" s="61" t="s">
        <v>46</v>
      </c>
      <c r="D40" s="601">
        <f>+SUM(D37:D39)</f>
        <v>0</v>
      </c>
      <c r="E40" s="323"/>
      <c r="F40" s="323"/>
      <c r="G40" s="167">
        <f>+SUM(G37:G39)</f>
        <v>0</v>
      </c>
      <c r="H40" s="168"/>
      <c r="I40" s="58"/>
      <c r="J40" s="57"/>
      <c r="K40" s="122"/>
      <c r="M40" s="273"/>
      <c r="N40" s="273"/>
      <c r="O40" s="273"/>
      <c r="P40" s="273"/>
      <c r="Q40" s="273"/>
      <c r="R40" s="273"/>
      <c r="S40" s="273"/>
      <c r="T40" s="586"/>
      <c r="U40" s="667" t="str">
        <f t="shared" si="4"/>
        <v>30.</v>
      </c>
      <c r="V40" s="837" t="s">
        <v>1391</v>
      </c>
      <c r="W40" s="838"/>
      <c r="X40" s="665"/>
      <c r="Y40" s="665"/>
      <c r="Z40" s="665"/>
      <c r="AA40" s="665"/>
      <c r="AB40" s="665"/>
      <c r="AC40" s="665"/>
      <c r="AD40" s="665"/>
      <c r="AE40" s="253">
        <f t="shared" si="2"/>
        <v>0</v>
      </c>
      <c r="AF40" s="14"/>
      <c r="AG40" s="14"/>
    </row>
    <row r="41" spans="1:33" ht="11.45" customHeight="1" thickTop="1" x14ac:dyDescent="0.2">
      <c r="A41" s="58"/>
      <c r="B41" s="58"/>
      <c r="D41" s="140"/>
      <c r="E41" s="141"/>
      <c r="F41" s="58"/>
      <c r="G41" s="58"/>
      <c r="H41" s="58"/>
      <c r="I41" s="58"/>
      <c r="K41" s="16"/>
      <c r="L41" s="21" t="s">
        <v>57</v>
      </c>
      <c r="M41" s="469">
        <f>SUM(M35:M39)</f>
        <v>0</v>
      </c>
      <c r="N41" s="469">
        <f t="shared" ref="N41:R41" si="8">SUM(N35:N39)</f>
        <v>0</v>
      </c>
      <c r="O41" s="469">
        <f t="shared" si="8"/>
        <v>0</v>
      </c>
      <c r="P41" s="469">
        <f t="shared" si="8"/>
        <v>0</v>
      </c>
      <c r="Q41" s="469">
        <f t="shared" si="8"/>
        <v>0</v>
      </c>
      <c r="R41" s="469">
        <f t="shared" si="8"/>
        <v>0</v>
      </c>
      <c r="S41" s="469">
        <f>SUM(S35:S39)</f>
        <v>0</v>
      </c>
      <c r="T41" s="469">
        <f>+SUM(M41:S41)</f>
        <v>0</v>
      </c>
      <c r="U41" s="15"/>
      <c r="V41" s="156"/>
      <c r="W41" s="156"/>
      <c r="X41" s="273"/>
      <c r="Y41" s="273"/>
      <c r="Z41" s="273"/>
      <c r="AA41" s="273"/>
      <c r="AB41" s="273"/>
      <c r="AC41" s="273"/>
      <c r="AD41" s="273"/>
      <c r="AE41" s="270">
        <f>SUM(AE11:AE40)</f>
        <v>0</v>
      </c>
      <c r="AF41" s="14"/>
      <c r="AG41" s="14"/>
    </row>
    <row r="42" spans="1:33" ht="11.45" customHeight="1" x14ac:dyDescent="0.2">
      <c r="A42" s="75"/>
      <c r="B42" s="60"/>
      <c r="E42" s="58"/>
      <c r="F42" s="58"/>
      <c r="G42" s="58"/>
      <c r="H42" s="58"/>
      <c r="I42" s="58"/>
      <c r="J42" s="16"/>
      <c r="K42" s="14"/>
      <c r="L42" s="21"/>
      <c r="M42" s="14"/>
      <c r="N42" s="14"/>
      <c r="O42" s="14"/>
      <c r="P42" s="14"/>
      <c r="Q42" s="14"/>
      <c r="R42" s="14"/>
      <c r="S42" s="14"/>
      <c r="T42" s="14"/>
      <c r="U42" s="15" t="s">
        <v>1405</v>
      </c>
      <c r="V42" s="23"/>
      <c r="W42" s="16"/>
      <c r="X42" s="273"/>
      <c r="Y42" s="273"/>
      <c r="Z42" s="273"/>
      <c r="AA42" s="273"/>
      <c r="AB42" s="273"/>
      <c r="AC42" s="273"/>
      <c r="AD42" s="273"/>
      <c r="AE42" s="273"/>
      <c r="AF42" s="14"/>
      <c r="AG42" s="14"/>
    </row>
    <row r="43" spans="1:33" ht="11.45" customHeight="1" x14ac:dyDescent="0.2">
      <c r="B43" s="60"/>
      <c r="E43" s="58"/>
      <c r="F43" s="58"/>
      <c r="G43" s="58"/>
      <c r="H43" s="58"/>
      <c r="I43" s="58"/>
      <c r="J43" s="14"/>
      <c r="K43" s="14"/>
      <c r="L43" s="14"/>
      <c r="M43" s="42" t="s">
        <v>478</v>
      </c>
      <c r="N43" s="42" t="s">
        <v>45</v>
      </c>
      <c r="O43" s="38" t="s">
        <v>50</v>
      </c>
      <c r="P43" s="43" t="s">
        <v>478</v>
      </c>
      <c r="Q43" s="38" t="s">
        <v>63</v>
      </c>
      <c r="R43" s="38" t="s">
        <v>478</v>
      </c>
      <c r="S43" s="38" t="s">
        <v>134</v>
      </c>
      <c r="T43" s="38" t="s">
        <v>46</v>
      </c>
      <c r="U43" s="11" t="s">
        <v>1094</v>
      </c>
      <c r="V43" s="16"/>
      <c r="W43" s="16"/>
      <c r="X43" s="665"/>
      <c r="Y43" s="665"/>
      <c r="Z43" s="665"/>
      <c r="AA43" s="665"/>
      <c r="AB43" s="665"/>
      <c r="AC43" s="665"/>
      <c r="AD43" s="665"/>
      <c r="AE43" s="253">
        <f>SUM(X43:AD43)</f>
        <v>0</v>
      </c>
      <c r="AF43" s="14"/>
      <c r="AG43" s="14"/>
    </row>
    <row r="44" spans="1:33" ht="11.45" customHeight="1" x14ac:dyDescent="0.2">
      <c r="B44" s="60"/>
      <c r="C44" s="14"/>
      <c r="D44" s="14"/>
      <c r="E44" s="14"/>
      <c r="F44" s="14"/>
      <c r="G44" s="14"/>
      <c r="H44" s="58"/>
      <c r="I44" s="58"/>
      <c r="J44" s="16"/>
      <c r="K44" s="16"/>
      <c r="L44" s="16"/>
      <c r="M44" s="44" t="s">
        <v>45</v>
      </c>
      <c r="N44" s="44" t="s">
        <v>49</v>
      </c>
      <c r="O44" s="39" t="s">
        <v>876</v>
      </c>
      <c r="P44" s="46" t="s">
        <v>63</v>
      </c>
      <c r="Q44" s="39"/>
      <c r="R44" s="39" t="s">
        <v>134</v>
      </c>
      <c r="S44" s="39"/>
      <c r="T44" s="39" t="s">
        <v>51</v>
      </c>
      <c r="U44" s="11" t="s">
        <v>1088</v>
      </c>
      <c r="V44" s="16"/>
      <c r="W44" s="16"/>
      <c r="X44" s="665"/>
      <c r="Y44" s="665"/>
      <c r="Z44" s="665"/>
      <c r="AA44" s="665"/>
      <c r="AB44" s="665"/>
      <c r="AC44" s="665"/>
      <c r="AD44" s="665"/>
      <c r="AE44" s="253">
        <f>SUM(X44:AD44)</f>
        <v>0</v>
      </c>
      <c r="AG44" s="14"/>
    </row>
    <row r="45" spans="1:33" ht="11.45" customHeight="1" x14ac:dyDescent="0.2">
      <c r="A45" s="14"/>
      <c r="B45" s="14"/>
      <c r="C45" s="14"/>
      <c r="D45" s="14"/>
      <c r="E45" s="14"/>
      <c r="F45" s="14"/>
      <c r="G45" s="14"/>
      <c r="H45" s="14"/>
      <c r="I45" s="14"/>
      <c r="J45" s="15" t="s">
        <v>1379</v>
      </c>
      <c r="K45" s="21"/>
      <c r="L45" s="21"/>
      <c r="M45" s="44" t="s">
        <v>49</v>
      </c>
      <c r="N45" s="44"/>
      <c r="O45" s="45"/>
      <c r="P45" s="46"/>
      <c r="Q45" s="39" t="s">
        <v>245</v>
      </c>
      <c r="R45" s="39"/>
      <c r="S45" s="39" t="s">
        <v>245</v>
      </c>
      <c r="T45" s="39"/>
      <c r="U45" s="11" t="s">
        <v>245</v>
      </c>
      <c r="V45" s="16"/>
      <c r="W45" s="16"/>
      <c r="X45" s="273"/>
      <c r="Y45" s="273"/>
      <c r="Z45" s="273"/>
      <c r="AA45" s="273"/>
      <c r="AB45" s="273"/>
      <c r="AC45" s="273"/>
      <c r="AD45" s="273"/>
      <c r="AE45" s="270">
        <f>SUM(AE43:AE44)</f>
        <v>0</v>
      </c>
      <c r="AG45" s="14"/>
    </row>
    <row r="46" spans="1:33" ht="11.45" customHeight="1" x14ac:dyDescent="0.2">
      <c r="A46" s="14"/>
      <c r="B46" s="14"/>
      <c r="C46" s="14"/>
      <c r="D46" s="14"/>
      <c r="E46" s="14"/>
      <c r="F46" s="14"/>
      <c r="G46" s="14"/>
      <c r="H46" s="14"/>
      <c r="I46" s="14"/>
      <c r="J46" s="11" t="s">
        <v>1468</v>
      </c>
      <c r="M46" s="671"/>
      <c r="N46" s="671"/>
      <c r="O46" s="671"/>
      <c r="P46" s="671"/>
      <c r="Q46" s="671"/>
      <c r="R46" s="671"/>
      <c r="S46" s="671"/>
      <c r="T46" s="273"/>
      <c r="U46" s="15" t="s">
        <v>1406</v>
      </c>
      <c r="V46" s="16"/>
      <c r="W46" s="16"/>
      <c r="X46" s="273"/>
      <c r="Y46" s="273"/>
      <c r="Z46" s="273"/>
      <c r="AA46" s="273"/>
      <c r="AB46" s="273"/>
      <c r="AC46" s="273"/>
      <c r="AD46" s="273"/>
      <c r="AE46" s="273"/>
      <c r="AG46" s="14"/>
    </row>
    <row r="47" spans="1:33" ht="11.45" customHeight="1" x14ac:dyDescent="0.2">
      <c r="A47" s="14"/>
      <c r="B47" s="14"/>
      <c r="C47" s="14"/>
      <c r="D47" s="14"/>
      <c r="E47" s="14"/>
      <c r="F47" s="14"/>
      <c r="G47" s="14"/>
      <c r="H47" s="14"/>
      <c r="I47" s="14"/>
      <c r="J47" s="11" t="s">
        <v>1395</v>
      </c>
      <c r="M47" s="252"/>
      <c r="N47" s="252"/>
      <c r="O47" s="252"/>
      <c r="P47" s="252"/>
      <c r="Q47" s="252"/>
      <c r="R47" s="252"/>
      <c r="S47" s="252"/>
      <c r="T47" s="253">
        <f>CEILING(SUM(M47:S47),0.25)</f>
        <v>0</v>
      </c>
      <c r="U47" s="11" t="s">
        <v>153</v>
      </c>
      <c r="V47" s="16"/>
      <c r="W47" s="16"/>
      <c r="X47" s="665"/>
      <c r="Y47" s="665"/>
      <c r="Z47" s="665"/>
      <c r="AA47" s="665"/>
      <c r="AB47" s="665"/>
      <c r="AC47" s="665"/>
      <c r="AD47" s="665"/>
      <c r="AE47" s="253">
        <f>SUM(X47:AD47)</f>
        <v>0</v>
      </c>
      <c r="AG47" s="14"/>
    </row>
    <row r="48" spans="1:33" ht="11.45" customHeight="1" x14ac:dyDescent="0.2">
      <c r="A48" s="14"/>
      <c r="B48" s="14"/>
      <c r="C48" s="14"/>
      <c r="D48" s="14"/>
      <c r="E48" s="14"/>
      <c r="F48" s="14"/>
      <c r="G48" s="14"/>
      <c r="H48" s="14"/>
      <c r="I48" s="14"/>
      <c r="J48" s="11" t="s">
        <v>1396</v>
      </c>
      <c r="M48" s="252"/>
      <c r="N48" s="252"/>
      <c r="O48" s="252"/>
      <c r="P48" s="252"/>
      <c r="Q48" s="252"/>
      <c r="R48" s="252"/>
      <c r="S48" s="252"/>
      <c r="T48" s="253">
        <f>CEILING(SUM(M48:S48),0.25)</f>
        <v>0</v>
      </c>
      <c r="V48" s="16"/>
      <c r="W48" s="16"/>
      <c r="X48" s="273"/>
      <c r="Y48" s="273"/>
      <c r="Z48" s="273"/>
      <c r="AA48" s="273"/>
      <c r="AB48" s="273"/>
      <c r="AC48" s="273"/>
      <c r="AD48" s="273"/>
      <c r="AE48" s="586"/>
      <c r="AG48" s="14"/>
    </row>
    <row r="49" spans="1:33" ht="11.45" customHeight="1" thickBot="1" x14ac:dyDescent="0.25">
      <c r="A49" s="14"/>
      <c r="B49" s="14"/>
      <c r="C49" s="14"/>
      <c r="D49" s="14"/>
      <c r="E49" s="14"/>
      <c r="F49" s="14"/>
      <c r="G49" s="14"/>
      <c r="H49" s="14"/>
      <c r="I49" s="14"/>
      <c r="J49" s="11" t="s">
        <v>1397</v>
      </c>
      <c r="M49" s="252"/>
      <c r="N49" s="252"/>
      <c r="O49" s="252"/>
      <c r="P49" s="252"/>
      <c r="Q49" s="252"/>
      <c r="R49" s="252"/>
      <c r="S49" s="252"/>
      <c r="T49" s="253">
        <f>CEILING(SUM(M49:S49),0.25)</f>
        <v>0</v>
      </c>
      <c r="U49" s="16"/>
      <c r="V49" s="16"/>
      <c r="W49" s="16"/>
      <c r="X49" s="266"/>
      <c r="Y49" s="266"/>
      <c r="Z49" s="266"/>
      <c r="AA49" s="266"/>
      <c r="AB49" s="266"/>
      <c r="AC49" s="266"/>
      <c r="AD49" s="266"/>
      <c r="AE49" s="267" t="s">
        <v>245</v>
      </c>
      <c r="AG49" s="14"/>
    </row>
    <row r="50" spans="1:33" ht="11.45" customHeight="1" thickTop="1" x14ac:dyDescent="0.2">
      <c r="A50" s="14"/>
      <c r="B50" s="14"/>
      <c r="C50" s="14"/>
      <c r="D50" s="14"/>
      <c r="E50" s="14"/>
      <c r="F50" s="14"/>
      <c r="G50" s="14"/>
      <c r="H50" s="14"/>
      <c r="I50" s="14"/>
      <c r="J50" s="11"/>
      <c r="M50" s="671"/>
      <c r="N50" s="671"/>
      <c r="O50" s="671"/>
      <c r="P50" s="671"/>
      <c r="Q50" s="671"/>
      <c r="R50" s="671"/>
      <c r="S50" s="671"/>
      <c r="T50" s="273"/>
      <c r="U50" s="16"/>
      <c r="V50" s="16"/>
      <c r="W50" s="21" t="s">
        <v>1465</v>
      </c>
      <c r="X50" s="469">
        <f>SUM(X11:X40,X43:X44,X47)</f>
        <v>0</v>
      </c>
      <c r="Y50" s="469">
        <f t="shared" ref="Y50:AC50" si="9">SUM(Y10:Y40,Y43:Y44,Y47)</f>
        <v>0</v>
      </c>
      <c r="Z50" s="469">
        <f t="shared" si="9"/>
        <v>0</v>
      </c>
      <c r="AA50" s="469">
        <f t="shared" si="9"/>
        <v>0</v>
      </c>
      <c r="AB50" s="469">
        <f>SUM(AB10:AB40,AB43:AB44,AB47)</f>
        <v>0</v>
      </c>
      <c r="AC50" s="469">
        <f t="shared" si="9"/>
        <v>0</v>
      </c>
      <c r="AD50" s="469">
        <f>SUM(AD10:AD40,AD43:AD44,AD47)</f>
        <v>0</v>
      </c>
      <c r="AE50" s="469">
        <f>SUM(X50:AD50)</f>
        <v>0</v>
      </c>
      <c r="AG50" s="14"/>
    </row>
    <row r="51" spans="1:33" ht="11.45" customHeight="1" thickBot="1" x14ac:dyDescent="0.25">
      <c r="A51" s="14"/>
      <c r="B51" s="14"/>
      <c r="C51" s="14"/>
      <c r="D51" s="14"/>
      <c r="E51" s="14"/>
      <c r="F51" s="14"/>
      <c r="G51" s="14"/>
      <c r="H51" s="14"/>
      <c r="I51" s="14"/>
      <c r="J51" s="11" t="s">
        <v>1380</v>
      </c>
      <c r="K51" s="21"/>
      <c r="L51" s="21"/>
      <c r="M51" s="252"/>
      <c r="N51" s="252"/>
      <c r="O51" s="252"/>
      <c r="P51" s="252"/>
      <c r="Q51" s="252"/>
      <c r="R51" s="252"/>
      <c r="S51" s="252"/>
      <c r="T51" s="253">
        <f>CEILING(SUM(M51:S51),0.25)</f>
        <v>0</v>
      </c>
      <c r="U51" s="16"/>
      <c r="W51" s="21" t="s">
        <v>245</v>
      </c>
      <c r="X51" s="713"/>
      <c r="Y51" s="266"/>
      <c r="Z51" s="266"/>
      <c r="AA51" s="266"/>
      <c r="AB51" s="266" t="s">
        <v>245</v>
      </c>
      <c r="AC51" s="266" t="s">
        <v>245</v>
      </c>
      <c r="AD51" s="266" t="s">
        <v>245</v>
      </c>
      <c r="AE51" s="267" t="s">
        <v>245</v>
      </c>
      <c r="AG51" s="14"/>
    </row>
    <row r="52" spans="1:33" ht="11.45" customHeight="1" thickTop="1" thickBot="1" x14ac:dyDescent="0.25">
      <c r="A52" s="14"/>
      <c r="B52" s="14"/>
      <c r="C52" s="14"/>
      <c r="D52" s="14"/>
      <c r="E52" s="14"/>
      <c r="F52" s="14"/>
      <c r="G52" s="14"/>
      <c r="H52" s="14"/>
      <c r="I52" s="14"/>
      <c r="J52" s="16"/>
      <c r="K52" s="21"/>
      <c r="L52" s="21"/>
      <c r="M52" s="273"/>
      <c r="N52" s="273"/>
      <c r="O52" s="273"/>
      <c r="P52" s="273"/>
      <c r="Q52" s="273"/>
      <c r="R52" s="273"/>
      <c r="S52" s="273"/>
      <c r="T52" s="586"/>
      <c r="U52" s="14"/>
      <c r="V52" s="15"/>
      <c r="W52" s="54" t="s">
        <v>46</v>
      </c>
      <c r="X52" s="469">
        <f>M28+M41+M53+M64+X50</f>
        <v>0</v>
      </c>
      <c r="Y52" s="469">
        <f t="shared" ref="Y52:AA52" si="10">N28+N41+N53+N64+Y50</f>
        <v>0</v>
      </c>
      <c r="Z52" s="469">
        <f t="shared" si="10"/>
        <v>0</v>
      </c>
      <c r="AA52" s="469">
        <f t="shared" si="10"/>
        <v>0</v>
      </c>
      <c r="AB52" s="469">
        <f>Q28+Q53+Q64+AB50</f>
        <v>0</v>
      </c>
      <c r="AC52" s="469">
        <f>R28+R53+R64+AC50</f>
        <v>0</v>
      </c>
      <c r="AD52" s="469">
        <f>S28+S53+S64+AD50</f>
        <v>0</v>
      </c>
      <c r="AE52" s="469">
        <f>SUM(X52:AD52)</f>
        <v>0</v>
      </c>
    </row>
    <row r="53" spans="1:33" ht="11.45" customHeight="1" thickTop="1" x14ac:dyDescent="0.2">
      <c r="A53" s="14"/>
      <c r="B53" s="14"/>
      <c r="C53" s="14"/>
      <c r="D53" s="14"/>
      <c r="E53" s="14"/>
      <c r="F53" s="14"/>
      <c r="G53" s="14"/>
      <c r="H53" s="14"/>
      <c r="I53" s="14"/>
      <c r="J53" s="16"/>
      <c r="L53" s="21" t="s">
        <v>57</v>
      </c>
      <c r="M53" s="469">
        <f>SUM(M47:M51)</f>
        <v>0</v>
      </c>
      <c r="N53" s="469">
        <f t="shared" ref="N53:R53" si="11">SUM(N47:N51)</f>
        <v>0</v>
      </c>
      <c r="O53" s="469">
        <f t="shared" si="11"/>
        <v>0</v>
      </c>
      <c r="P53" s="469">
        <f t="shared" si="11"/>
        <v>0</v>
      </c>
      <c r="Q53" s="469">
        <f t="shared" si="11"/>
        <v>0</v>
      </c>
      <c r="R53" s="469">
        <f t="shared" si="11"/>
        <v>0</v>
      </c>
      <c r="S53" s="469">
        <f>SUM(S47:S51)</f>
        <v>0</v>
      </c>
      <c r="T53" s="469">
        <f>+SUM(M53:S53)</f>
        <v>0</v>
      </c>
      <c r="U53" s="14"/>
      <c r="W53" s="14"/>
      <c r="X53" s="14"/>
      <c r="Y53" s="14"/>
      <c r="Z53" s="24" t="s">
        <v>1472</v>
      </c>
      <c r="AA53" s="24"/>
      <c r="AB53" s="596">
        <f>Q41</f>
        <v>0</v>
      </c>
      <c r="AC53" s="596">
        <f>R41</f>
        <v>0</v>
      </c>
      <c r="AD53" s="596">
        <f>S41</f>
        <v>0</v>
      </c>
      <c r="AE53" s="596">
        <f>SUM(AB53:AD53)</f>
        <v>0</v>
      </c>
    </row>
    <row r="54" spans="1:33" ht="11.45" customHeight="1" x14ac:dyDescent="0.2">
      <c r="A54" s="14"/>
      <c r="B54" s="14"/>
      <c r="C54" s="14"/>
      <c r="D54" s="14"/>
      <c r="E54" s="14"/>
      <c r="F54" s="14"/>
      <c r="G54" s="14"/>
      <c r="H54" s="14"/>
      <c r="I54" s="14"/>
      <c r="U54" s="14"/>
      <c r="V54" s="14"/>
      <c r="AD54" s="47" t="s">
        <v>46</v>
      </c>
      <c r="AE54" s="596">
        <f>AE52+AE53</f>
        <v>0</v>
      </c>
    </row>
    <row r="55" spans="1:33" ht="11.45" customHeight="1" x14ac:dyDescent="0.2">
      <c r="A55" s="14"/>
      <c r="B55" s="14"/>
      <c r="C55" s="14"/>
      <c r="D55" s="14"/>
      <c r="E55" s="14"/>
      <c r="F55" s="14"/>
      <c r="G55" s="14"/>
      <c r="H55" s="14"/>
      <c r="I55" s="14"/>
      <c r="J55" s="14"/>
      <c r="K55" s="14"/>
      <c r="L55" s="14"/>
      <c r="M55" s="42" t="s">
        <v>478</v>
      </c>
      <c r="N55" s="42" t="s">
        <v>45</v>
      </c>
      <c r="O55" s="38" t="s">
        <v>50</v>
      </c>
      <c r="P55" s="43" t="s">
        <v>478</v>
      </c>
      <c r="Q55" s="38" t="s">
        <v>63</v>
      </c>
      <c r="R55" s="38" t="s">
        <v>478</v>
      </c>
      <c r="S55" s="38" t="s">
        <v>134</v>
      </c>
      <c r="T55" s="38" t="s">
        <v>46</v>
      </c>
      <c r="U55" s="14"/>
      <c r="V55" s="14"/>
    </row>
    <row r="56" spans="1:33" ht="11.45" customHeight="1" x14ac:dyDescent="0.2">
      <c r="A56" s="14"/>
      <c r="B56" s="14"/>
      <c r="C56" s="14"/>
      <c r="D56" s="14"/>
      <c r="E56" s="14"/>
      <c r="F56" s="14"/>
      <c r="G56" s="14"/>
      <c r="H56" s="14"/>
      <c r="I56" s="14"/>
      <c r="J56" s="16"/>
      <c r="K56" s="16"/>
      <c r="L56" s="16"/>
      <c r="M56" s="44" t="s">
        <v>45</v>
      </c>
      <c r="N56" s="44" t="s">
        <v>49</v>
      </c>
      <c r="O56" s="39" t="s">
        <v>876</v>
      </c>
      <c r="P56" s="46" t="s">
        <v>63</v>
      </c>
      <c r="Q56" s="39"/>
      <c r="R56" s="39" t="s">
        <v>134</v>
      </c>
      <c r="S56" s="39"/>
      <c r="T56" s="39" t="s">
        <v>51</v>
      </c>
      <c r="U56" s="14"/>
      <c r="V56" s="14"/>
    </row>
    <row r="57" spans="1:33" ht="11.45" customHeight="1" x14ac:dyDescent="0.2">
      <c r="A57" s="14"/>
      <c r="B57" s="14"/>
      <c r="C57" s="14"/>
      <c r="D57" s="14"/>
      <c r="E57" s="14"/>
      <c r="F57" s="14"/>
      <c r="G57" s="14"/>
      <c r="H57" s="14"/>
      <c r="I57" s="14"/>
      <c r="J57" s="15" t="s">
        <v>1403</v>
      </c>
      <c r="K57" s="21"/>
      <c r="L57" s="21"/>
      <c r="M57" s="44" t="s">
        <v>49</v>
      </c>
      <c r="N57" s="44"/>
      <c r="O57" s="45"/>
      <c r="P57" s="46"/>
      <c r="Q57" s="39" t="s">
        <v>245</v>
      </c>
      <c r="R57" s="39"/>
      <c r="S57" s="39" t="s">
        <v>245</v>
      </c>
      <c r="T57" s="39"/>
      <c r="U57" s="14"/>
      <c r="V57" s="14"/>
    </row>
    <row r="58" spans="1:33" ht="11.45" customHeight="1" x14ac:dyDescent="0.2">
      <c r="A58" s="14"/>
      <c r="B58" s="14"/>
      <c r="C58" s="14"/>
      <c r="D58" s="14"/>
      <c r="E58" s="14"/>
      <c r="F58" s="14"/>
      <c r="G58" s="14"/>
      <c r="H58" s="14"/>
      <c r="I58" s="14"/>
      <c r="J58" s="11" t="s">
        <v>1398</v>
      </c>
      <c r="M58" s="665"/>
      <c r="N58" s="665"/>
      <c r="O58" s="665"/>
      <c r="P58" s="665"/>
      <c r="Q58" s="665"/>
      <c r="R58" s="665"/>
      <c r="S58" s="665"/>
      <c r="T58" s="253">
        <f t="shared" ref="T58:T61" si="12">CEILING(SUM(M58:S58),0.25)</f>
        <v>0</v>
      </c>
      <c r="U58" s="14"/>
      <c r="V58" s="14"/>
    </row>
    <row r="59" spans="1:33" ht="11.45" customHeight="1" x14ac:dyDescent="0.2">
      <c r="A59" s="14"/>
      <c r="B59" s="14"/>
      <c r="C59" s="14"/>
      <c r="D59" s="14"/>
      <c r="E59" s="14"/>
      <c r="F59" s="14"/>
      <c r="G59" s="14"/>
      <c r="H59" s="14"/>
      <c r="I59" s="14"/>
      <c r="J59" s="11" t="s">
        <v>1399</v>
      </c>
      <c r="M59" s="665"/>
      <c r="N59" s="665"/>
      <c r="O59" s="665"/>
      <c r="P59" s="665"/>
      <c r="Q59" s="665"/>
      <c r="R59" s="665"/>
      <c r="S59" s="665"/>
      <c r="T59" s="253">
        <f t="shared" si="12"/>
        <v>0</v>
      </c>
    </row>
    <row r="60" spans="1:33" ht="11.45" customHeight="1" x14ac:dyDescent="0.2">
      <c r="A60" s="14"/>
      <c r="B60" s="14"/>
      <c r="C60" s="14"/>
      <c r="D60" s="14"/>
      <c r="E60" s="14"/>
      <c r="F60" s="14"/>
      <c r="G60" s="14"/>
      <c r="H60" s="14"/>
      <c r="I60" s="14"/>
      <c r="J60" s="11" t="s">
        <v>1400</v>
      </c>
      <c r="M60" s="665"/>
      <c r="N60" s="665"/>
      <c r="O60" s="665"/>
      <c r="P60" s="665"/>
      <c r="Q60" s="665"/>
      <c r="R60" s="665"/>
      <c r="S60" s="665"/>
      <c r="T60" s="253">
        <f t="shared" si="12"/>
        <v>0</v>
      </c>
    </row>
    <row r="61" spans="1:33" ht="11.45" customHeight="1" x14ac:dyDescent="0.2">
      <c r="A61" s="14"/>
      <c r="B61" s="14"/>
      <c r="C61" s="14"/>
      <c r="D61" s="14"/>
      <c r="E61" s="14"/>
      <c r="F61" s="14"/>
      <c r="G61" s="14"/>
      <c r="H61" s="14"/>
      <c r="I61" s="14"/>
      <c r="J61" s="11" t="s">
        <v>1401</v>
      </c>
      <c r="M61" s="665"/>
      <c r="N61" s="665"/>
      <c r="O61" s="665"/>
      <c r="P61" s="665"/>
      <c r="Q61" s="665"/>
      <c r="R61" s="665"/>
      <c r="S61" s="665"/>
      <c r="T61" s="253">
        <f t="shared" si="12"/>
        <v>0</v>
      </c>
    </row>
    <row r="62" spans="1:33" ht="11.45" customHeight="1" x14ac:dyDescent="0.2">
      <c r="A62" s="14"/>
      <c r="B62" s="14"/>
      <c r="C62" s="14"/>
      <c r="D62" s="14"/>
      <c r="E62" s="14"/>
      <c r="F62" s="14"/>
      <c r="G62" s="14"/>
      <c r="H62" s="14"/>
      <c r="I62" s="14"/>
      <c r="J62" s="11" t="s">
        <v>1402</v>
      </c>
      <c r="M62" s="665"/>
      <c r="N62" s="665"/>
      <c r="O62" s="665"/>
      <c r="P62" s="665"/>
      <c r="Q62" s="665"/>
      <c r="R62" s="665"/>
      <c r="S62" s="665"/>
      <c r="T62" s="253">
        <f t="shared" ref="T62" si="13">CEILING(SUM(M62:S62),0.25)</f>
        <v>0</v>
      </c>
    </row>
    <row r="63" spans="1:33" ht="11.45" customHeight="1" thickBot="1" x14ac:dyDescent="0.25">
      <c r="A63" s="14"/>
      <c r="B63" s="14"/>
      <c r="C63" s="14"/>
      <c r="D63" s="14"/>
      <c r="E63" s="14"/>
      <c r="F63" s="14"/>
      <c r="G63" s="14"/>
      <c r="H63" s="14"/>
      <c r="I63" s="14"/>
      <c r="J63" s="16"/>
      <c r="K63" s="21"/>
      <c r="L63" s="21"/>
      <c r="M63" s="273"/>
      <c r="N63" s="273"/>
      <c r="O63" s="273"/>
      <c r="P63" s="273"/>
      <c r="Q63" s="273"/>
      <c r="R63" s="273"/>
      <c r="S63" s="273"/>
      <c r="T63" s="586"/>
    </row>
    <row r="64" spans="1:33" ht="11.45" customHeight="1" thickTop="1" x14ac:dyDescent="0.2">
      <c r="A64" s="14"/>
      <c r="B64" s="14"/>
      <c r="C64" s="14"/>
      <c r="D64" s="14"/>
      <c r="E64" s="14"/>
      <c r="F64" s="14"/>
      <c r="G64" s="14"/>
      <c r="H64" s="14"/>
      <c r="I64" s="14"/>
      <c r="J64" s="16"/>
      <c r="L64" s="21" t="s">
        <v>57</v>
      </c>
      <c r="M64" s="469">
        <f>SUM(M58:M62)</f>
        <v>0</v>
      </c>
      <c r="N64" s="469">
        <f t="shared" ref="N64:S64" si="14">SUM(N58:N62)</f>
        <v>0</v>
      </c>
      <c r="O64" s="469">
        <f t="shared" si="14"/>
        <v>0</v>
      </c>
      <c r="P64" s="469">
        <f t="shared" si="14"/>
        <v>0</v>
      </c>
      <c r="Q64" s="469">
        <f t="shared" si="14"/>
        <v>0</v>
      </c>
      <c r="R64" s="469">
        <f t="shared" si="14"/>
        <v>0</v>
      </c>
      <c r="S64" s="469">
        <f t="shared" si="14"/>
        <v>0</v>
      </c>
      <c r="T64" s="469">
        <f>+SUM(M64:S64)</f>
        <v>0</v>
      </c>
    </row>
    <row r="65" spans="1:9" ht="11.45" customHeight="1" x14ac:dyDescent="0.2">
      <c r="A65" s="14"/>
      <c r="B65" s="14"/>
      <c r="C65" s="14"/>
      <c r="D65" s="14"/>
      <c r="E65" s="14"/>
      <c r="F65" s="14"/>
      <c r="G65" s="14"/>
      <c r="H65" s="14"/>
      <c r="I65" s="14"/>
    </row>
    <row r="66" spans="1:9" ht="11.45" customHeight="1" x14ac:dyDescent="0.2">
      <c r="A66" s="14"/>
      <c r="B66" s="14"/>
      <c r="C66" s="14"/>
      <c r="D66" s="14"/>
      <c r="E66" s="14"/>
      <c r="F66" s="14"/>
      <c r="G66" s="14"/>
      <c r="H66" s="14"/>
      <c r="I66" s="14"/>
    </row>
    <row r="67" spans="1:9" ht="11.45" customHeight="1" x14ac:dyDescent="0.2">
      <c r="A67" s="14"/>
      <c r="B67" s="14"/>
      <c r="C67" s="14"/>
      <c r="D67" s="14"/>
      <c r="E67" s="14"/>
      <c r="F67" s="14"/>
      <c r="G67" s="14"/>
      <c r="H67" s="14"/>
      <c r="I67" s="14"/>
    </row>
    <row r="68" spans="1:9" ht="11.45" customHeight="1" x14ac:dyDescent="0.2">
      <c r="A68" s="14"/>
      <c r="B68" s="14"/>
      <c r="C68" s="14"/>
      <c r="D68" s="14"/>
      <c r="E68" s="14"/>
      <c r="F68" s="14"/>
      <c r="G68" s="14"/>
      <c r="H68" s="14"/>
      <c r="I68" s="14"/>
    </row>
    <row r="69" spans="1:9" ht="11.45" customHeight="1" x14ac:dyDescent="0.2">
      <c r="A69" s="14"/>
      <c r="B69" s="14"/>
      <c r="C69" s="14"/>
      <c r="D69" s="14"/>
      <c r="E69" s="14"/>
      <c r="F69" s="14"/>
      <c r="G69" s="14"/>
      <c r="H69" s="14"/>
      <c r="I69" s="14"/>
    </row>
    <row r="70" spans="1:9" ht="11.45" customHeight="1" x14ac:dyDescent="0.2">
      <c r="A70" s="14"/>
      <c r="B70" s="14"/>
      <c r="H70" s="14"/>
      <c r="I70" s="14"/>
    </row>
    <row r="71" spans="1:9" ht="11.45" customHeight="1" x14ac:dyDescent="0.2"/>
    <row r="72" spans="1:9" ht="11.45" customHeight="1" x14ac:dyDescent="0.2"/>
    <row r="73" spans="1:9" ht="11.45" customHeight="1" x14ac:dyDescent="0.2"/>
    <row r="74" spans="1:9" ht="11.45" customHeight="1" x14ac:dyDescent="0.2"/>
    <row r="75" spans="1:9" ht="11.45" customHeight="1" x14ac:dyDescent="0.2"/>
  </sheetData>
  <sheetProtection algorithmName="SHA-512" hashValue="VX+miJnrUtYND4KM0AN1q3JcvExg1TfJJ20ggHmf6FtZ7RNRuwERrj991Hn0SuAfZb8XQPoaB9jlTAaqcJfXBA==" saltValue="r58mPOvnNokcyZ0WNMIO8Q==" spinCount="100000" sheet="1" objects="1" scenarios="1"/>
  <mergeCells count="52">
    <mergeCell ref="AH25:AI25"/>
    <mergeCell ref="AH24:AI24"/>
    <mergeCell ref="AH13:AI13"/>
    <mergeCell ref="AH14:AI14"/>
    <mergeCell ref="AH15:AI15"/>
    <mergeCell ref="AH19:AI19"/>
    <mergeCell ref="AH20:AI20"/>
    <mergeCell ref="AH22:AI22"/>
    <mergeCell ref="AH23:AI23"/>
    <mergeCell ref="AH16:AI16"/>
    <mergeCell ref="AH17:AI17"/>
    <mergeCell ref="C8:G8"/>
    <mergeCell ref="J18:L20"/>
    <mergeCell ref="J24:L26"/>
    <mergeCell ref="V16:W16"/>
    <mergeCell ref="V17:W17"/>
    <mergeCell ref="V18:W18"/>
    <mergeCell ref="D27:F27"/>
    <mergeCell ref="D32:F32"/>
    <mergeCell ref="V11:W11"/>
    <mergeCell ref="V12:W12"/>
    <mergeCell ref="V13:W13"/>
    <mergeCell ref="V14:W14"/>
    <mergeCell ref="V15:W15"/>
    <mergeCell ref="V30:W30"/>
    <mergeCell ref="V19:W19"/>
    <mergeCell ref="V20:W20"/>
    <mergeCell ref="V21:W21"/>
    <mergeCell ref="V22:W22"/>
    <mergeCell ref="V23:W23"/>
    <mergeCell ref="V24:W24"/>
    <mergeCell ref="V25:W25"/>
    <mergeCell ref="V26:W26"/>
    <mergeCell ref="V27:W27"/>
    <mergeCell ref="V28:W28"/>
    <mergeCell ref="V29:W29"/>
    <mergeCell ref="V37:W37"/>
    <mergeCell ref="V38:W38"/>
    <mergeCell ref="V39:W39"/>
    <mergeCell ref="V40:W40"/>
    <mergeCell ref="V31:W31"/>
    <mergeCell ref="V32:W32"/>
    <mergeCell ref="V33:W33"/>
    <mergeCell ref="V34:W34"/>
    <mergeCell ref="V35:W35"/>
    <mergeCell ref="V36:W36"/>
    <mergeCell ref="AH9:AI9"/>
    <mergeCell ref="AH10:AI10"/>
    <mergeCell ref="AH11:AI11"/>
    <mergeCell ref="AH12:AI12"/>
    <mergeCell ref="AH21:AI21"/>
    <mergeCell ref="AH18:AI18"/>
  </mergeCells>
  <conditionalFormatting sqref="K44:T46 K50:T50 K47:L49 K52:T52 K51:L51 K53:L53">
    <cfRule type="colorScale" priority="1">
      <colorScale>
        <cfvo type="min"/>
        <cfvo type="percentile" val="50"/>
        <cfvo type="max"/>
        <color rgb="FFF8696B"/>
        <color rgb="FFFCFCFF"/>
        <color rgb="FF63BE7B"/>
      </colorScale>
    </cfRule>
  </conditionalFormatting>
  <printOptions horizontalCentered="1"/>
  <pageMargins left="0.35" right="0.15" top="0.5" bottom="0.5" header="0" footer="0.25"/>
  <pageSetup scale="97" pageOrder="overThenDown" orientation="portrait" r:id="rId1"/>
  <headerFooter alignWithMargins="0">
    <oddFooter>&amp;L&amp;8Date of Estimate: &amp;D&amp;C&amp;8File Name: &amp;F</oddFooter>
  </headerFooter>
  <colBreaks count="1" manualBreakCount="1">
    <brk id="9" max="6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rgb="FFFFFF00"/>
  </sheetPr>
  <dimension ref="A1:AR88"/>
  <sheetViews>
    <sheetView topLeftCell="R20" zoomScale="110" zoomScaleNormal="110" zoomScaleSheetLayoutView="75" workbookViewId="0">
      <selection activeCell="B101" sqref="B101"/>
    </sheetView>
  </sheetViews>
  <sheetFormatPr defaultColWidth="9.140625" defaultRowHeight="12.75" x14ac:dyDescent="0.2"/>
  <cols>
    <col min="1" max="5" width="9.140625" style="48"/>
    <col min="6" max="6" width="10.7109375" style="48" customWidth="1"/>
    <col min="7" max="7" width="11.28515625" style="48" customWidth="1"/>
    <col min="8" max="8" width="15.85546875" style="48" customWidth="1"/>
    <col min="9" max="9" width="7.140625" style="48" customWidth="1"/>
    <col min="10" max="10" width="9.140625" style="48"/>
    <col min="11" max="13" width="11.7109375" style="48" customWidth="1"/>
    <col min="14" max="21" width="8.7109375" style="48" customWidth="1"/>
    <col min="22" max="24" width="11.7109375" style="48" customWidth="1"/>
    <col min="25" max="32" width="8.7109375" style="48" customWidth="1"/>
    <col min="33" max="35" width="11.7109375" style="48" customWidth="1"/>
    <col min="36" max="43" width="8.7109375" style="48" customWidth="1"/>
    <col min="44" max="44" width="7.140625" style="48" customWidth="1"/>
    <col min="45" max="16384" width="9.140625" style="48"/>
  </cols>
  <sheetData>
    <row r="1" spans="1:44" ht="11.45" customHeight="1" x14ac:dyDescent="0.2">
      <c r="A1" s="47"/>
      <c r="B1" s="47"/>
      <c r="C1" s="47"/>
      <c r="D1" s="47"/>
      <c r="E1" s="47"/>
      <c r="F1" s="33" t="s">
        <v>21</v>
      </c>
      <c r="G1" s="47"/>
      <c r="H1" s="47"/>
      <c r="I1" s="47"/>
      <c r="J1" s="47"/>
      <c r="K1" s="47"/>
      <c r="L1" s="47"/>
      <c r="M1" s="47"/>
      <c r="N1" s="47"/>
      <c r="O1" s="47"/>
      <c r="P1" s="40" t="s">
        <v>1112</v>
      </c>
      <c r="R1" s="47"/>
      <c r="S1" s="47"/>
      <c r="T1" s="47"/>
      <c r="U1" s="47"/>
      <c r="V1" s="47"/>
      <c r="W1" s="47"/>
      <c r="X1" s="47"/>
      <c r="Y1" s="47"/>
      <c r="Z1" s="47"/>
      <c r="AA1" s="40" t="s">
        <v>1112</v>
      </c>
      <c r="AC1" s="47"/>
      <c r="AD1" s="47"/>
      <c r="AH1" s="47"/>
      <c r="AI1" s="47"/>
      <c r="AJ1" s="47"/>
      <c r="AK1" s="49"/>
      <c r="AL1" s="33" t="s">
        <v>1113</v>
      </c>
      <c r="AN1" s="47"/>
      <c r="AO1" s="47"/>
      <c r="AP1" s="47"/>
      <c r="AQ1" s="47"/>
    </row>
    <row r="2" spans="1:44" ht="11.45" customHeight="1" x14ac:dyDescent="0.2">
      <c r="A2" s="49" t="s">
        <v>245</v>
      </c>
      <c r="B2" s="47"/>
      <c r="C2" s="47"/>
      <c r="D2" s="47"/>
      <c r="E2" s="47"/>
      <c r="F2" s="40" t="s">
        <v>200</v>
      </c>
      <c r="G2" s="47"/>
      <c r="H2" s="47"/>
      <c r="I2" s="47"/>
      <c r="J2" s="47"/>
      <c r="K2" s="47"/>
      <c r="L2" s="47"/>
      <c r="M2" s="47"/>
      <c r="N2" s="47"/>
      <c r="O2" s="49"/>
      <c r="P2" s="50" t="s">
        <v>196</v>
      </c>
      <c r="R2" s="47"/>
      <c r="S2" s="47"/>
      <c r="T2" s="47"/>
      <c r="U2" s="47"/>
      <c r="V2" s="47"/>
      <c r="W2" s="47"/>
      <c r="X2" s="47"/>
      <c r="Y2" s="47"/>
      <c r="Z2" s="47"/>
      <c r="AA2" s="50" t="s">
        <v>196</v>
      </c>
      <c r="AC2" s="47"/>
      <c r="AD2" s="47"/>
      <c r="AE2" s="47"/>
      <c r="AF2" s="47"/>
      <c r="AG2" s="47"/>
      <c r="AH2" s="47"/>
      <c r="AI2" s="47"/>
      <c r="AJ2" s="47"/>
      <c r="AK2" s="47"/>
      <c r="AL2" s="50" t="s">
        <v>196</v>
      </c>
      <c r="AN2" s="47"/>
      <c r="AO2" s="47"/>
      <c r="AP2" s="47"/>
      <c r="AQ2" s="47"/>
      <c r="AR2" s="47"/>
    </row>
    <row r="3" spans="1:44" ht="11.45" customHeight="1" x14ac:dyDescent="0.2">
      <c r="A3" s="47"/>
      <c r="B3" s="47"/>
      <c r="C3" s="47"/>
      <c r="D3" s="47"/>
      <c r="E3" s="47"/>
      <c r="F3" s="132">
        <f>'Cover Sht'!$A$15</f>
        <v>0</v>
      </c>
      <c r="G3" s="47"/>
      <c r="H3" s="47"/>
      <c r="I3" s="47"/>
      <c r="J3" s="47"/>
      <c r="K3" s="47"/>
      <c r="L3" s="47"/>
      <c r="M3" s="47"/>
      <c r="P3" s="132">
        <f>'Cover Sht'!$A$15</f>
        <v>0</v>
      </c>
      <c r="R3" s="47"/>
      <c r="S3" s="47"/>
      <c r="T3" s="47"/>
      <c r="U3" s="47"/>
      <c r="V3" s="47"/>
      <c r="W3" s="47"/>
      <c r="X3" s="47"/>
      <c r="Z3" s="49"/>
      <c r="AA3" s="132">
        <f>'Cover Sht'!$A$15</f>
        <v>0</v>
      </c>
      <c r="AC3" s="47"/>
      <c r="AD3" s="47"/>
      <c r="AE3" s="47"/>
      <c r="AF3" s="47"/>
      <c r="AG3" s="47"/>
      <c r="AK3" s="49"/>
      <c r="AL3" s="132">
        <f>'Cover Sht'!$A$15</f>
        <v>0</v>
      </c>
      <c r="AN3" s="47"/>
      <c r="AR3" s="47"/>
    </row>
    <row r="4" spans="1:44" ht="11.45" customHeight="1" x14ac:dyDescent="0.2">
      <c r="A4" s="47"/>
      <c r="B4" s="51" t="s">
        <v>246</v>
      </c>
      <c r="C4" s="91">
        <f>'Cover Sht'!$E$18</f>
        <v>0</v>
      </c>
      <c r="D4" s="49"/>
      <c r="E4" s="47"/>
      <c r="F4" s="51" t="s">
        <v>247</v>
      </c>
      <c r="G4" s="91">
        <f>'Cover Sht'!$D$22</f>
        <v>0</v>
      </c>
      <c r="J4" s="47"/>
      <c r="K4" s="47"/>
      <c r="L4" s="51" t="s">
        <v>246</v>
      </c>
      <c r="M4" s="91">
        <f>'Cover Sht'!$E$18</f>
        <v>0</v>
      </c>
      <c r="P4" s="47"/>
      <c r="Q4" s="51" t="s">
        <v>247</v>
      </c>
      <c r="R4" s="91">
        <f>'Cover Sht'!$D$22</f>
        <v>0</v>
      </c>
      <c r="U4" s="47"/>
      <c r="V4" s="47"/>
      <c r="W4" s="51" t="s">
        <v>246</v>
      </c>
      <c r="X4" s="91">
        <f>'Cover Sht'!$E$18</f>
        <v>0</v>
      </c>
      <c r="Z4" s="49"/>
      <c r="AA4" s="47"/>
      <c r="AB4" s="51" t="s">
        <v>247</v>
      </c>
      <c r="AC4" s="91">
        <f>'Cover Sht'!$D$22</f>
        <v>0</v>
      </c>
      <c r="AF4" s="47"/>
      <c r="AG4" s="47"/>
      <c r="AH4" s="51" t="s">
        <v>246</v>
      </c>
      <c r="AI4" s="91">
        <f>'Cover Sht'!$E$18</f>
        <v>0</v>
      </c>
      <c r="AK4" s="49"/>
      <c r="AL4" s="47"/>
      <c r="AM4" s="51" t="s">
        <v>247</v>
      </c>
      <c r="AN4" s="91">
        <f>'Cover Sht'!$D$22</f>
        <v>0</v>
      </c>
      <c r="AR4" s="47"/>
    </row>
    <row r="5" spans="1:44" ht="11.45" customHeight="1" x14ac:dyDescent="0.2">
      <c r="A5" s="47"/>
      <c r="B5" s="51" t="s">
        <v>248</v>
      </c>
      <c r="C5" s="208">
        <f>IF('Cover Sht'!$A$10="POST  DESIGN  SERVICES",'Cover Sht'!$E$21,'Cover Sht'!$E$19)</f>
        <v>0</v>
      </c>
      <c r="D5" s="49"/>
      <c r="E5" s="47"/>
      <c r="F5" s="51" t="s">
        <v>249</v>
      </c>
      <c r="G5" s="91">
        <f>'Cover Sht'!$A$28</f>
        <v>0</v>
      </c>
      <c r="J5" s="47"/>
      <c r="K5" s="47"/>
      <c r="L5" s="51" t="s">
        <v>248</v>
      </c>
      <c r="M5" s="208">
        <f>IF('Cover Sht'!$A$10="POST  DESIGN  SERVICES",'Cover Sht'!$E$21,'Cover Sht'!$E$19)</f>
        <v>0</v>
      </c>
      <c r="P5" s="47"/>
      <c r="Q5" s="51" t="s">
        <v>249</v>
      </c>
      <c r="R5" s="91">
        <f>'Cover Sht'!$A$28</f>
        <v>0</v>
      </c>
      <c r="U5" s="47"/>
      <c r="V5" s="47"/>
      <c r="W5" s="51" t="s">
        <v>248</v>
      </c>
      <c r="X5" s="208">
        <f>IF('Cover Sht'!$A$10="POST  DESIGN  SERVICES",'Cover Sht'!$E$21,'Cover Sht'!$E$19)</f>
        <v>0</v>
      </c>
      <c r="Z5" s="49"/>
      <c r="AA5" s="47"/>
      <c r="AB5" s="51" t="s">
        <v>249</v>
      </c>
      <c r="AC5" s="91">
        <f>'Cover Sht'!$A$28</f>
        <v>0</v>
      </c>
      <c r="AF5" s="47"/>
      <c r="AG5" s="47"/>
      <c r="AH5" s="51" t="s">
        <v>248</v>
      </c>
      <c r="AI5" s="208">
        <f>IF('Cover Sht'!$A$10="POST  DESIGN  SERVICES",'Cover Sht'!$E$21,'Cover Sht'!$E$19)</f>
        <v>0</v>
      </c>
      <c r="AM5" s="51" t="s">
        <v>249</v>
      </c>
      <c r="AN5" s="91">
        <f>'Cover Sht'!$A$28</f>
        <v>0</v>
      </c>
      <c r="AR5" s="47"/>
    </row>
    <row r="6" spans="1:44" ht="11.45" customHeight="1" x14ac:dyDescent="0.2">
      <c r="A6" s="47"/>
      <c r="B6" s="47"/>
      <c r="C6" s="47"/>
      <c r="D6" s="47"/>
      <c r="E6" s="52" t="s">
        <v>245</v>
      </c>
      <c r="F6" s="53" t="s">
        <v>245</v>
      </c>
      <c r="G6" s="49"/>
      <c r="H6" s="81"/>
      <c r="I6" s="80"/>
      <c r="J6" s="47"/>
      <c r="K6" s="47"/>
      <c r="L6" s="47"/>
      <c r="M6" s="47"/>
      <c r="N6" s="47"/>
      <c r="O6" s="52" t="s">
        <v>245</v>
      </c>
      <c r="P6" s="53" t="s">
        <v>245</v>
      </c>
      <c r="Q6" s="47"/>
      <c r="R6" s="47"/>
      <c r="S6" s="47"/>
      <c r="T6" s="47"/>
      <c r="U6" s="47"/>
      <c r="V6" s="47"/>
      <c r="W6" s="47"/>
      <c r="X6" s="47"/>
      <c r="Y6" s="42" t="s">
        <v>478</v>
      </c>
      <c r="Z6" s="42" t="s">
        <v>45</v>
      </c>
      <c r="AA6" s="38" t="s">
        <v>50</v>
      </c>
      <c r="AB6" s="43" t="s">
        <v>478</v>
      </c>
      <c r="AC6" s="38" t="s">
        <v>63</v>
      </c>
      <c r="AD6" s="38" t="s">
        <v>478</v>
      </c>
      <c r="AE6" s="38" t="s">
        <v>134</v>
      </c>
      <c r="AF6" s="38" t="s">
        <v>46</v>
      </c>
      <c r="AG6" s="47"/>
      <c r="AH6" s="51"/>
      <c r="AI6" s="91"/>
      <c r="AJ6" s="42" t="s">
        <v>478</v>
      </c>
      <c r="AK6" s="42" t="s">
        <v>45</v>
      </c>
      <c r="AL6" s="38" t="s">
        <v>50</v>
      </c>
      <c r="AM6" s="43" t="s">
        <v>478</v>
      </c>
      <c r="AN6" s="38" t="s">
        <v>63</v>
      </c>
      <c r="AO6" s="38" t="s">
        <v>478</v>
      </c>
      <c r="AP6" s="38" t="s">
        <v>134</v>
      </c>
      <c r="AQ6" s="38" t="s">
        <v>46</v>
      </c>
      <c r="AR6" s="47"/>
    </row>
    <row r="7" spans="1:44" ht="11.45" customHeight="1" x14ac:dyDescent="0.2">
      <c r="A7" s="13" t="s">
        <v>245</v>
      </c>
      <c r="B7" s="47"/>
      <c r="C7" s="47"/>
      <c r="D7" s="47"/>
      <c r="F7" s="53" t="s">
        <v>245</v>
      </c>
      <c r="G7" s="47"/>
      <c r="H7" s="47"/>
      <c r="I7" s="47"/>
      <c r="J7" s="47"/>
      <c r="K7" s="13" t="s">
        <v>245</v>
      </c>
      <c r="L7" s="47"/>
      <c r="M7" s="47"/>
      <c r="N7" s="42" t="s">
        <v>478</v>
      </c>
      <c r="O7" s="42" t="s">
        <v>45</v>
      </c>
      <c r="P7" s="38" t="s">
        <v>50</v>
      </c>
      <c r="Q7" s="43" t="s">
        <v>478</v>
      </c>
      <c r="R7" s="38" t="s">
        <v>63</v>
      </c>
      <c r="S7" s="38" t="s">
        <v>478</v>
      </c>
      <c r="T7" s="38" t="s">
        <v>134</v>
      </c>
      <c r="U7" s="38" t="s">
        <v>46</v>
      </c>
      <c r="V7" s="47"/>
      <c r="W7" s="47"/>
      <c r="X7" s="47"/>
      <c r="Y7" s="44" t="s">
        <v>45</v>
      </c>
      <c r="Z7" s="44" t="s">
        <v>49</v>
      </c>
      <c r="AA7" s="39" t="s">
        <v>876</v>
      </c>
      <c r="AB7" s="46" t="s">
        <v>63</v>
      </c>
      <c r="AC7" s="39"/>
      <c r="AD7" s="39" t="s">
        <v>134</v>
      </c>
      <c r="AE7" s="39"/>
      <c r="AF7" s="39" t="s">
        <v>51</v>
      </c>
      <c r="AG7" s="47"/>
      <c r="AH7" s="47"/>
      <c r="AI7" s="47"/>
      <c r="AJ7" s="44" t="s">
        <v>45</v>
      </c>
      <c r="AK7" s="44" t="s">
        <v>49</v>
      </c>
      <c r="AL7" s="39" t="s">
        <v>876</v>
      </c>
      <c r="AM7" s="46" t="s">
        <v>63</v>
      </c>
      <c r="AN7" s="39"/>
      <c r="AO7" s="39" t="s">
        <v>134</v>
      </c>
      <c r="AP7" s="39"/>
      <c r="AQ7" s="39" t="s">
        <v>51</v>
      </c>
      <c r="AR7" s="47"/>
    </row>
    <row r="8" spans="1:44" ht="11.45" customHeight="1" x14ac:dyDescent="0.2">
      <c r="A8" s="852" t="s">
        <v>1219</v>
      </c>
      <c r="B8" s="852"/>
      <c r="C8" s="852"/>
      <c r="D8" s="852"/>
      <c r="E8" s="852"/>
      <c r="F8" s="852"/>
      <c r="G8" s="852"/>
      <c r="H8" s="852"/>
      <c r="I8" s="852"/>
      <c r="J8" s="852"/>
      <c r="K8" s="47"/>
      <c r="L8" s="47"/>
      <c r="M8" s="47"/>
      <c r="N8" s="44" t="s">
        <v>45</v>
      </c>
      <c r="O8" s="44" t="s">
        <v>49</v>
      </c>
      <c r="P8" s="39" t="s">
        <v>876</v>
      </c>
      <c r="Q8" s="46" t="s">
        <v>63</v>
      </c>
      <c r="R8" s="39"/>
      <c r="S8" s="39" t="s">
        <v>134</v>
      </c>
      <c r="T8" s="39"/>
      <c r="U8" s="39" t="s">
        <v>51</v>
      </c>
      <c r="V8" s="15" t="s">
        <v>1105</v>
      </c>
      <c r="W8" s="54"/>
      <c r="X8" s="54"/>
      <c r="Y8" s="44" t="s">
        <v>49</v>
      </c>
      <c r="Z8" s="44"/>
      <c r="AA8" s="45"/>
      <c r="AB8" s="46"/>
      <c r="AC8" s="39" t="s">
        <v>245</v>
      </c>
      <c r="AD8" s="39"/>
      <c r="AE8" s="39" t="s">
        <v>245</v>
      </c>
      <c r="AF8" s="39"/>
      <c r="AH8" s="47"/>
      <c r="AI8" s="47"/>
      <c r="AJ8" s="44" t="s">
        <v>49</v>
      </c>
      <c r="AK8" s="44"/>
      <c r="AL8" s="45"/>
      <c r="AM8" s="46"/>
      <c r="AN8" s="39" t="s">
        <v>245</v>
      </c>
      <c r="AO8" s="39"/>
      <c r="AP8" s="39" t="s">
        <v>245</v>
      </c>
      <c r="AQ8" s="39"/>
      <c r="AR8" s="47"/>
    </row>
    <row r="9" spans="1:44" ht="11.45" customHeight="1" x14ac:dyDescent="0.2">
      <c r="A9" s="56" t="s">
        <v>245</v>
      </c>
      <c r="B9" s="47"/>
      <c r="G9" s="47"/>
      <c r="J9" s="47"/>
      <c r="K9" s="15" t="s">
        <v>1098</v>
      </c>
      <c r="L9" s="54"/>
      <c r="M9" s="54"/>
      <c r="N9" s="44" t="s">
        <v>49</v>
      </c>
      <c r="O9" s="44"/>
      <c r="P9" s="45"/>
      <c r="Q9" s="46"/>
      <c r="R9" s="39" t="s">
        <v>245</v>
      </c>
      <c r="S9" s="39"/>
      <c r="T9" s="39" t="s">
        <v>245</v>
      </c>
      <c r="U9" s="39"/>
      <c r="V9" s="11" t="s">
        <v>22</v>
      </c>
      <c r="W9" s="54"/>
      <c r="X9" s="54"/>
      <c r="Y9" s="267"/>
      <c r="Z9" s="267"/>
      <c r="AA9" s="267"/>
      <c r="AB9" s="267"/>
      <c r="AC9" s="267"/>
      <c r="AD9" s="267"/>
      <c r="AE9" s="267"/>
      <c r="AF9" s="289"/>
      <c r="AG9" s="15" t="s">
        <v>1108</v>
      </c>
      <c r="AH9" s="47"/>
      <c r="AI9" s="54"/>
      <c r="AJ9" s="267"/>
      <c r="AK9" s="267"/>
      <c r="AL9" s="267"/>
      <c r="AM9" s="267"/>
      <c r="AN9" s="267"/>
      <c r="AO9" s="267"/>
      <c r="AP9" s="267"/>
      <c r="AQ9" s="267"/>
      <c r="AR9" s="47"/>
    </row>
    <row r="10" spans="1:44" ht="11.45" customHeight="1" x14ac:dyDescent="0.2">
      <c r="A10" s="58"/>
      <c r="B10" s="59" t="s">
        <v>192</v>
      </c>
      <c r="C10" s="59"/>
      <c r="D10" s="59"/>
      <c r="E10" s="41" t="s">
        <v>238</v>
      </c>
      <c r="F10" s="41"/>
      <c r="G10" s="41" t="s">
        <v>239</v>
      </c>
      <c r="H10" s="41" t="s">
        <v>166</v>
      </c>
      <c r="I10" s="60"/>
      <c r="J10" s="47"/>
      <c r="K10" s="11" t="s">
        <v>22</v>
      </c>
      <c r="L10" s="54"/>
      <c r="M10" s="54"/>
      <c r="N10" s="267"/>
      <c r="O10" s="267"/>
      <c r="P10" s="267"/>
      <c r="Q10" s="267"/>
      <c r="R10" s="267"/>
      <c r="S10" s="267"/>
      <c r="T10" s="267"/>
      <c r="U10" s="267"/>
      <c r="V10" s="55" t="s">
        <v>154</v>
      </c>
      <c r="W10" s="47"/>
      <c r="X10" s="54"/>
      <c r="Y10" s="252"/>
      <c r="Z10" s="252"/>
      <c r="AA10" s="252"/>
      <c r="AB10" s="252"/>
      <c r="AC10" s="252"/>
      <c r="AD10" s="252"/>
      <c r="AE10" s="252"/>
      <c r="AF10" s="253">
        <f>CEILING(SUM(Y10:AE10),0.25)</f>
        <v>0</v>
      </c>
      <c r="AG10" s="55" t="s">
        <v>32</v>
      </c>
      <c r="AH10" s="47"/>
      <c r="AI10" s="54"/>
      <c r="AJ10" s="267"/>
      <c r="AK10" s="267"/>
      <c r="AL10" s="267"/>
      <c r="AM10" s="267"/>
      <c r="AN10" s="267"/>
      <c r="AO10" s="267"/>
      <c r="AP10" s="267"/>
      <c r="AQ10" s="267"/>
      <c r="AR10" s="47"/>
    </row>
    <row r="11" spans="1:44" ht="11.45" customHeight="1" x14ac:dyDescent="0.2">
      <c r="B11" s="61"/>
      <c r="C11" s="61"/>
      <c r="D11" s="61"/>
      <c r="E11" s="142"/>
      <c r="H11" s="61"/>
      <c r="I11" s="61"/>
      <c r="J11" s="47"/>
      <c r="K11" s="55" t="s">
        <v>154</v>
      </c>
      <c r="L11" s="47"/>
      <c r="M11" s="54"/>
      <c r="N11" s="252"/>
      <c r="O11" s="252"/>
      <c r="P11" s="252"/>
      <c r="Q11" s="252"/>
      <c r="R11" s="252"/>
      <c r="S11" s="252"/>
      <c r="T11" s="252"/>
      <c r="U11" s="253">
        <f>CEILING(SUM(N11:T11),0.25)</f>
        <v>0</v>
      </c>
      <c r="V11" s="55" t="s">
        <v>1097</v>
      </c>
      <c r="W11" s="47"/>
      <c r="X11" s="54"/>
      <c r="Y11" s="252"/>
      <c r="Z11" s="252"/>
      <c r="AA11" s="252"/>
      <c r="AB11" s="252"/>
      <c r="AC11" s="252"/>
      <c r="AD11" s="252"/>
      <c r="AE11" s="252"/>
      <c r="AF11" s="253">
        <f>CEILING(SUM(Y11:AE11),0.25)</f>
        <v>0</v>
      </c>
      <c r="AG11" s="55" t="s">
        <v>114</v>
      </c>
      <c r="AH11" s="47"/>
      <c r="AI11" s="47"/>
      <c r="AJ11" s="252"/>
      <c r="AK11" s="252"/>
      <c r="AL11" s="252"/>
      <c r="AM11" s="252"/>
      <c r="AN11" s="252"/>
      <c r="AO11" s="252"/>
      <c r="AP11" s="252"/>
      <c r="AQ11" s="253">
        <f t="shared" ref="AQ11:AQ18" si="0">CEILING(SUM(AJ11:AP11),0.25)</f>
        <v>0</v>
      </c>
      <c r="AR11" s="47"/>
    </row>
    <row r="12" spans="1:44" ht="11.45" customHeight="1" x14ac:dyDescent="0.2">
      <c r="A12" s="58"/>
      <c r="B12" s="59" t="s">
        <v>359</v>
      </c>
      <c r="C12" s="61"/>
      <c r="D12" s="61"/>
      <c r="E12" s="582">
        <f>SUM(N40,Y39,AJ58)</f>
        <v>0</v>
      </c>
      <c r="F12" s="58"/>
      <c r="G12" s="198">
        <f>+'Fee Summary'!G11</f>
        <v>0</v>
      </c>
      <c r="H12" s="135">
        <f t="shared" ref="H12:H18" si="1">CEILING(E12*G12,0.01)</f>
        <v>0</v>
      </c>
      <c r="I12" s="61"/>
      <c r="J12" s="47"/>
      <c r="K12" s="55" t="s">
        <v>1097</v>
      </c>
      <c r="L12" s="47"/>
      <c r="M12" s="54"/>
      <c r="N12" s="252"/>
      <c r="O12" s="252"/>
      <c r="P12" s="252"/>
      <c r="Q12" s="252"/>
      <c r="R12" s="252"/>
      <c r="S12" s="252"/>
      <c r="T12" s="252"/>
      <c r="U12" s="253">
        <f>CEILING(SUM(N12:T12),0.25)</f>
        <v>0</v>
      </c>
      <c r="V12" s="11" t="s">
        <v>23</v>
      </c>
      <c r="W12" s="47"/>
      <c r="X12" s="54"/>
      <c r="Y12" s="273"/>
      <c r="Z12" s="273"/>
      <c r="AA12" s="273"/>
      <c r="AB12" s="273"/>
      <c r="AC12" s="273"/>
      <c r="AD12" s="273"/>
      <c r="AE12" s="273"/>
      <c r="AF12" s="254"/>
      <c r="AG12" s="55" t="s">
        <v>115</v>
      </c>
      <c r="AH12" s="47"/>
      <c r="AI12" s="47"/>
      <c r="AJ12" s="252"/>
      <c r="AK12" s="252"/>
      <c r="AL12" s="252"/>
      <c r="AM12" s="252"/>
      <c r="AN12" s="252"/>
      <c r="AO12" s="252"/>
      <c r="AP12" s="252"/>
      <c r="AQ12" s="253">
        <f t="shared" si="0"/>
        <v>0</v>
      </c>
      <c r="AR12" s="47"/>
    </row>
    <row r="13" spans="1:44" ht="11.45" customHeight="1" x14ac:dyDescent="0.2">
      <c r="A13" s="58"/>
      <c r="B13" s="59" t="s">
        <v>256</v>
      </c>
      <c r="C13" s="61"/>
      <c r="D13" s="61"/>
      <c r="E13" s="582">
        <f>SUM(O40,Z39,AK58)</f>
        <v>0</v>
      </c>
      <c r="F13" s="58"/>
      <c r="G13" s="198">
        <f>+'Fee Summary'!G12</f>
        <v>0</v>
      </c>
      <c r="H13" s="135">
        <f t="shared" si="1"/>
        <v>0</v>
      </c>
      <c r="I13" s="61"/>
      <c r="J13" s="47"/>
      <c r="K13" s="11" t="s">
        <v>23</v>
      </c>
      <c r="L13" s="47"/>
      <c r="M13" s="54"/>
      <c r="N13" s="273"/>
      <c r="O13" s="273"/>
      <c r="P13" s="273"/>
      <c r="Q13" s="273"/>
      <c r="R13" s="273"/>
      <c r="S13" s="273"/>
      <c r="T13" s="273"/>
      <c r="U13" s="273"/>
      <c r="V13" s="55" t="s">
        <v>154</v>
      </c>
      <c r="W13" s="47"/>
      <c r="X13" s="54"/>
      <c r="Y13" s="252"/>
      <c r="Z13" s="252"/>
      <c r="AA13" s="252"/>
      <c r="AB13" s="252"/>
      <c r="AC13" s="252"/>
      <c r="AD13" s="252"/>
      <c r="AE13" s="252"/>
      <c r="AF13" s="253">
        <f>CEILING(SUM(Y13:AE13),0.25)</f>
        <v>0</v>
      </c>
      <c r="AG13" s="55" t="s">
        <v>33</v>
      </c>
      <c r="AH13" s="47"/>
      <c r="AI13" s="47"/>
      <c r="AJ13" s="252"/>
      <c r="AK13" s="252"/>
      <c r="AL13" s="252"/>
      <c r="AM13" s="252"/>
      <c r="AN13" s="252"/>
      <c r="AO13" s="252"/>
      <c r="AP13" s="252"/>
      <c r="AQ13" s="253">
        <f t="shared" si="0"/>
        <v>0</v>
      </c>
      <c r="AR13" s="47"/>
    </row>
    <row r="14" spans="1:44" ht="11.45" customHeight="1" x14ac:dyDescent="0.2">
      <c r="A14" s="65" t="s">
        <v>152</v>
      </c>
      <c r="B14" s="59" t="s">
        <v>104</v>
      </c>
      <c r="C14" s="61"/>
      <c r="D14" s="61"/>
      <c r="E14" s="582">
        <f>SUM(P40,AA39,AL58)</f>
        <v>0</v>
      </c>
      <c r="F14" s="58"/>
      <c r="G14" s="198">
        <f>+'Fee Summary'!G13</f>
        <v>0</v>
      </c>
      <c r="H14" s="135">
        <f t="shared" si="1"/>
        <v>0</v>
      </c>
      <c r="I14" s="61"/>
      <c r="J14" s="47"/>
      <c r="K14" s="55" t="s">
        <v>154</v>
      </c>
      <c r="L14" s="47"/>
      <c r="M14" s="54"/>
      <c r="N14" s="252"/>
      <c r="O14" s="252"/>
      <c r="P14" s="252"/>
      <c r="Q14" s="252"/>
      <c r="R14" s="252"/>
      <c r="S14" s="252"/>
      <c r="T14" s="252"/>
      <c r="U14" s="253">
        <f>CEILING(SUM(N14:T14),0.25)</f>
        <v>0</v>
      </c>
      <c r="V14" s="55" t="s">
        <v>1097</v>
      </c>
      <c r="W14" s="47"/>
      <c r="X14" s="54"/>
      <c r="Y14" s="252"/>
      <c r="Z14" s="252"/>
      <c r="AA14" s="252"/>
      <c r="AB14" s="252"/>
      <c r="AC14" s="252"/>
      <c r="AD14" s="252"/>
      <c r="AE14" s="252"/>
      <c r="AF14" s="253">
        <f>CEILING(SUM(Y14:AE14),0.25)</f>
        <v>0</v>
      </c>
      <c r="AG14" s="55" t="s">
        <v>116</v>
      </c>
      <c r="AH14" s="47"/>
      <c r="AI14" s="47"/>
      <c r="AJ14" s="252"/>
      <c r="AK14" s="252"/>
      <c r="AL14" s="252"/>
      <c r="AM14" s="252"/>
      <c r="AN14" s="252"/>
      <c r="AO14" s="252"/>
      <c r="AP14" s="252"/>
      <c r="AQ14" s="253">
        <f t="shared" si="0"/>
        <v>0</v>
      </c>
      <c r="AR14" s="47"/>
    </row>
    <row r="15" spans="1:44" ht="11.45" customHeight="1" x14ac:dyDescent="0.2">
      <c r="A15" s="58"/>
      <c r="B15" s="59" t="s">
        <v>356</v>
      </c>
      <c r="C15" s="63"/>
      <c r="D15" s="61"/>
      <c r="E15" s="582">
        <f>SUM(Q40,AB39,AM58)</f>
        <v>0</v>
      </c>
      <c r="F15" s="58"/>
      <c r="G15" s="198">
        <f>+'Fee Summary'!G14</f>
        <v>0</v>
      </c>
      <c r="H15" s="135">
        <f t="shared" si="1"/>
        <v>0</v>
      </c>
      <c r="I15" s="61"/>
      <c r="J15" s="47"/>
      <c r="K15" s="55" t="s">
        <v>1097</v>
      </c>
      <c r="L15" s="47"/>
      <c r="M15" s="54"/>
      <c r="N15" s="252"/>
      <c r="O15" s="252"/>
      <c r="P15" s="252"/>
      <c r="Q15" s="252"/>
      <c r="R15" s="252"/>
      <c r="S15" s="252"/>
      <c r="T15" s="252"/>
      <c r="U15" s="253">
        <f>CEILING(SUM(N15:T15),0.25)</f>
        <v>0</v>
      </c>
      <c r="V15" s="11" t="s">
        <v>245</v>
      </c>
      <c r="W15" s="47"/>
      <c r="X15" s="54"/>
      <c r="Y15" s="273"/>
      <c r="Z15" s="273"/>
      <c r="AA15" s="273"/>
      <c r="AB15" s="273"/>
      <c r="AC15" s="273"/>
      <c r="AD15" s="273"/>
      <c r="AE15" s="273"/>
      <c r="AF15" s="270">
        <f>SUM(AF10:AF14)</f>
        <v>0</v>
      </c>
      <c r="AG15" s="55" t="s">
        <v>117</v>
      </c>
      <c r="AH15" s="47"/>
      <c r="AI15" s="47"/>
      <c r="AJ15" s="252"/>
      <c r="AK15" s="252"/>
      <c r="AL15" s="252"/>
      <c r="AM15" s="252"/>
      <c r="AN15" s="252"/>
      <c r="AO15" s="252"/>
      <c r="AP15" s="252"/>
      <c r="AQ15" s="253">
        <f t="shared" si="0"/>
        <v>0</v>
      </c>
      <c r="AR15" s="47"/>
    </row>
    <row r="16" spans="1:44" ht="11.45" customHeight="1" x14ac:dyDescent="0.2">
      <c r="B16" s="59" t="s">
        <v>63</v>
      </c>
      <c r="C16" s="63"/>
      <c r="D16" s="54"/>
      <c r="E16" s="582">
        <f>SUM(R40,AC39,AN58)</f>
        <v>0</v>
      </c>
      <c r="F16" s="614"/>
      <c r="G16" s="198">
        <f>+'Fee Summary'!G15</f>
        <v>0</v>
      </c>
      <c r="H16" s="135">
        <f t="shared" si="1"/>
        <v>0</v>
      </c>
      <c r="I16" s="61"/>
      <c r="J16" s="47"/>
      <c r="K16" s="11" t="s">
        <v>245</v>
      </c>
      <c r="L16" s="47"/>
      <c r="M16" s="54"/>
      <c r="N16" s="273"/>
      <c r="O16" s="273"/>
      <c r="P16" s="273"/>
      <c r="Q16" s="273"/>
      <c r="R16" s="273"/>
      <c r="S16" s="273"/>
      <c r="T16" s="273"/>
      <c r="U16" s="270">
        <f>SUM(U11:U15)</f>
        <v>0</v>
      </c>
      <c r="V16" s="15" t="s">
        <v>1177</v>
      </c>
      <c r="W16" s="47"/>
      <c r="X16" s="47"/>
      <c r="Y16" s="273"/>
      <c r="Z16" s="273"/>
      <c r="AA16" s="273"/>
      <c r="AB16" s="273"/>
      <c r="AC16" s="273"/>
      <c r="AD16" s="273"/>
      <c r="AE16" s="273"/>
      <c r="AF16" s="254"/>
      <c r="AG16" s="55" t="s">
        <v>118</v>
      </c>
      <c r="AH16" s="47"/>
      <c r="AI16" s="47"/>
      <c r="AJ16" s="252"/>
      <c r="AK16" s="252"/>
      <c r="AL16" s="252"/>
      <c r="AM16" s="252"/>
      <c r="AN16" s="252"/>
      <c r="AO16" s="252"/>
      <c r="AP16" s="252"/>
      <c r="AQ16" s="253">
        <f t="shared" si="0"/>
        <v>0</v>
      </c>
      <c r="AR16" s="47"/>
    </row>
    <row r="17" spans="1:44" ht="11.45" customHeight="1" x14ac:dyDescent="0.2">
      <c r="A17" s="65" t="s">
        <v>152</v>
      </c>
      <c r="B17" s="59" t="s">
        <v>360</v>
      </c>
      <c r="C17" s="61"/>
      <c r="D17" s="54"/>
      <c r="E17" s="582">
        <f>SUM(S40,AD39,AO58)</f>
        <v>0</v>
      </c>
      <c r="F17" s="614"/>
      <c r="G17" s="198">
        <f>+'Fee Summary'!G17</f>
        <v>0</v>
      </c>
      <c r="H17" s="135">
        <f t="shared" si="1"/>
        <v>0</v>
      </c>
      <c r="I17" s="61"/>
      <c r="J17" s="47"/>
      <c r="K17" s="15" t="s">
        <v>1099</v>
      </c>
      <c r="L17" s="47"/>
      <c r="M17" s="47"/>
      <c r="N17" s="273"/>
      <c r="O17" s="273"/>
      <c r="P17" s="273"/>
      <c r="Q17" s="273"/>
      <c r="R17" s="273"/>
      <c r="S17" s="273"/>
      <c r="T17" s="273"/>
      <c r="U17" s="273"/>
      <c r="V17" s="11" t="s">
        <v>24</v>
      </c>
      <c r="W17" s="54"/>
      <c r="X17" s="54"/>
      <c r="Y17" s="273"/>
      <c r="Z17" s="273"/>
      <c r="AA17" s="273"/>
      <c r="AB17" s="273"/>
      <c r="AC17" s="273"/>
      <c r="AD17" s="273"/>
      <c r="AE17" s="273"/>
      <c r="AF17" s="254"/>
      <c r="AG17" s="55" t="s">
        <v>856</v>
      </c>
      <c r="AH17" s="47"/>
      <c r="AI17" s="47"/>
      <c r="AJ17" s="252"/>
      <c r="AK17" s="252"/>
      <c r="AL17" s="252"/>
      <c r="AM17" s="252"/>
      <c r="AN17" s="252"/>
      <c r="AO17" s="252"/>
      <c r="AP17" s="252"/>
      <c r="AQ17" s="253">
        <f t="shared" si="0"/>
        <v>0</v>
      </c>
      <c r="AR17" s="47"/>
    </row>
    <row r="18" spans="1:44" ht="11.45" customHeight="1" x14ac:dyDescent="0.2">
      <c r="A18" s="65" t="s">
        <v>152</v>
      </c>
      <c r="B18" s="59" t="s">
        <v>134</v>
      </c>
      <c r="C18" s="61"/>
      <c r="D18" s="54"/>
      <c r="E18" s="584">
        <f>SUM(T40,AE39,AP58)</f>
        <v>0</v>
      </c>
      <c r="F18" s="620"/>
      <c r="G18" s="228">
        <f>+'Fee Summary'!G18</f>
        <v>0</v>
      </c>
      <c r="H18" s="136">
        <f t="shared" si="1"/>
        <v>0</v>
      </c>
      <c r="I18" s="61"/>
      <c r="J18" s="47"/>
      <c r="K18" s="11" t="s">
        <v>24</v>
      </c>
      <c r="L18" s="54"/>
      <c r="M18" s="54"/>
      <c r="N18" s="273"/>
      <c r="O18" s="273"/>
      <c r="P18" s="273"/>
      <c r="Q18" s="273"/>
      <c r="R18" s="273"/>
      <c r="S18" s="273"/>
      <c r="T18" s="273"/>
      <c r="U18" s="273"/>
      <c r="V18" s="55" t="s">
        <v>154</v>
      </c>
      <c r="W18" s="47"/>
      <c r="X18" s="54"/>
      <c r="Y18" s="252"/>
      <c r="Z18" s="252"/>
      <c r="AA18" s="252"/>
      <c r="AB18" s="252"/>
      <c r="AC18" s="252"/>
      <c r="AD18" s="252"/>
      <c r="AE18" s="252"/>
      <c r="AF18" s="253">
        <f>CEILING(SUM(Y18:AE18),0.25)</f>
        <v>0</v>
      </c>
      <c r="AG18" s="55" t="s">
        <v>121</v>
      </c>
      <c r="AH18" s="47"/>
      <c r="AI18" s="47"/>
      <c r="AJ18" s="252"/>
      <c r="AK18" s="252"/>
      <c r="AL18" s="252"/>
      <c r="AM18" s="252"/>
      <c r="AN18" s="252"/>
      <c r="AO18" s="252"/>
      <c r="AP18" s="252"/>
      <c r="AQ18" s="253">
        <f t="shared" si="0"/>
        <v>0</v>
      </c>
      <c r="AR18" s="47"/>
    </row>
    <row r="19" spans="1:44" ht="11.45" customHeight="1" x14ac:dyDescent="0.2">
      <c r="A19" s="35" t="s">
        <v>245</v>
      </c>
      <c r="B19" s="59" t="s">
        <v>245</v>
      </c>
      <c r="C19" s="61"/>
      <c r="E19" s="585">
        <f>SUM(E12:E18)</f>
        <v>0</v>
      </c>
      <c r="F19" s="108" t="s">
        <v>245</v>
      </c>
      <c r="G19" s="92"/>
      <c r="H19" s="134">
        <f>SUM(H12:H18)</f>
        <v>0</v>
      </c>
      <c r="I19" s="61"/>
      <c r="J19" s="47"/>
      <c r="K19" s="55" t="s">
        <v>154</v>
      </c>
      <c r="L19" s="47"/>
      <c r="M19" s="54"/>
      <c r="N19" s="252"/>
      <c r="O19" s="252"/>
      <c r="P19" s="252"/>
      <c r="Q19" s="252"/>
      <c r="R19" s="252"/>
      <c r="S19" s="252"/>
      <c r="T19" s="252"/>
      <c r="U19" s="253">
        <f>CEILING(SUM(N19:T19),0.25)</f>
        <v>0</v>
      </c>
      <c r="V19" s="55" t="s">
        <v>1097</v>
      </c>
      <c r="W19" s="47"/>
      <c r="X19" s="54"/>
      <c r="Y19" s="252"/>
      <c r="Z19" s="252"/>
      <c r="AA19" s="252"/>
      <c r="AB19" s="252"/>
      <c r="AC19" s="252"/>
      <c r="AD19" s="252"/>
      <c r="AE19" s="252"/>
      <c r="AF19" s="253">
        <f>CEILING(SUM(Y19:AE19),0.25)</f>
        <v>0</v>
      </c>
      <c r="AG19" s="55" t="s">
        <v>245</v>
      </c>
      <c r="AH19" s="54"/>
      <c r="AI19" s="54"/>
      <c r="AJ19" s="273"/>
      <c r="AK19" s="273"/>
      <c r="AL19" s="273"/>
      <c r="AM19" s="273"/>
      <c r="AN19" s="273"/>
      <c r="AO19" s="273"/>
      <c r="AP19" s="273"/>
      <c r="AQ19" s="270">
        <f>SUM(AQ11:AQ18)</f>
        <v>0</v>
      </c>
      <c r="AR19" s="47"/>
    </row>
    <row r="20" spans="1:44" ht="11.45" customHeight="1" x14ac:dyDescent="0.2">
      <c r="A20" s="48" t="s">
        <v>245</v>
      </c>
      <c r="B20" s="59" t="s">
        <v>245</v>
      </c>
      <c r="C20" s="55"/>
      <c r="D20" s="55"/>
      <c r="F20" s="58"/>
      <c r="G20" s="58"/>
      <c r="I20" s="61"/>
      <c r="J20" s="47"/>
      <c r="K20" s="55" t="s">
        <v>1097</v>
      </c>
      <c r="L20" s="47"/>
      <c r="M20" s="54"/>
      <c r="N20" s="252"/>
      <c r="O20" s="252"/>
      <c r="P20" s="252"/>
      <c r="Q20" s="252"/>
      <c r="R20" s="252"/>
      <c r="S20" s="252"/>
      <c r="T20" s="252"/>
      <c r="U20" s="253">
        <f>CEILING(SUM(N20:T20),0.25)</f>
        <v>0</v>
      </c>
      <c r="V20" s="11" t="s">
        <v>25</v>
      </c>
      <c r="W20" s="47"/>
      <c r="X20" s="54"/>
      <c r="Y20" s="273"/>
      <c r="Z20" s="273"/>
      <c r="AA20" s="273"/>
      <c r="AB20" s="273"/>
      <c r="AC20" s="273"/>
      <c r="AD20" s="273"/>
      <c r="AE20" s="273"/>
      <c r="AF20" s="254"/>
      <c r="AG20" s="55" t="s">
        <v>1107</v>
      </c>
      <c r="AH20" s="54"/>
      <c r="AI20" s="54"/>
      <c r="AJ20" s="273"/>
      <c r="AK20" s="273"/>
      <c r="AL20" s="273"/>
      <c r="AM20" s="273"/>
      <c r="AN20" s="273"/>
      <c r="AO20" s="273"/>
      <c r="AP20" s="273"/>
      <c r="AQ20" s="273"/>
      <c r="AR20" s="47"/>
    </row>
    <row r="21" spans="1:44" ht="11.45" customHeight="1" x14ac:dyDescent="0.2">
      <c r="F21" s="58"/>
      <c r="G21" s="58"/>
      <c r="I21" s="61"/>
      <c r="J21" s="47"/>
      <c r="K21" s="11" t="s">
        <v>25</v>
      </c>
      <c r="L21" s="47"/>
      <c r="M21" s="54"/>
      <c r="N21" s="273"/>
      <c r="O21" s="273"/>
      <c r="P21" s="273"/>
      <c r="Q21" s="273"/>
      <c r="R21" s="273"/>
      <c r="S21" s="273"/>
      <c r="T21" s="273"/>
      <c r="U21" s="273"/>
      <c r="V21" s="55" t="s">
        <v>154</v>
      </c>
      <c r="W21" s="47"/>
      <c r="X21" s="54"/>
      <c r="Y21" s="252"/>
      <c r="Z21" s="252"/>
      <c r="AA21" s="252"/>
      <c r="AB21" s="252"/>
      <c r="AC21" s="252"/>
      <c r="AD21" s="252"/>
      <c r="AE21" s="252"/>
      <c r="AF21" s="253">
        <f>CEILING(SUM(Y21:AE21),0.25)</f>
        <v>0</v>
      </c>
      <c r="AG21" s="55" t="s">
        <v>114</v>
      </c>
      <c r="AH21" s="54"/>
      <c r="AI21" s="54"/>
      <c r="AJ21" s="252"/>
      <c r="AK21" s="665"/>
      <c r="AL21" s="665"/>
      <c r="AM21" s="665"/>
      <c r="AN21" s="665"/>
      <c r="AO21" s="665"/>
      <c r="AP21" s="665"/>
      <c r="AQ21" s="253">
        <f t="shared" ref="AQ21:AQ28" si="2">CEILING(SUM(AJ21:AP21),0.25)</f>
        <v>0</v>
      </c>
      <c r="AR21" s="47"/>
    </row>
    <row r="22" spans="1:44" ht="11.45" customHeight="1" x14ac:dyDescent="0.2">
      <c r="A22" s="58"/>
      <c r="B22" s="58"/>
      <c r="C22" s="58"/>
      <c r="D22" s="65" t="s">
        <v>245</v>
      </c>
      <c r="E22" s="60" t="s">
        <v>210</v>
      </c>
      <c r="F22" s="58"/>
      <c r="G22" s="227">
        <f>'Fee Summary'!$Y$25</f>
        <v>0</v>
      </c>
      <c r="H22" s="66">
        <f>CEILING(H19*G22,0.01)</f>
        <v>0</v>
      </c>
      <c r="I22" s="61"/>
      <c r="J22" s="47"/>
      <c r="K22" s="55" t="s">
        <v>154</v>
      </c>
      <c r="L22" s="47"/>
      <c r="M22" s="54"/>
      <c r="N22" s="252"/>
      <c r="O22" s="252"/>
      <c r="P22" s="252"/>
      <c r="Q22" s="252"/>
      <c r="R22" s="252"/>
      <c r="S22" s="252"/>
      <c r="T22" s="252"/>
      <c r="U22" s="253">
        <f>CEILING(SUM(N22:T22),0.25)</f>
        <v>0</v>
      </c>
      <c r="V22" s="55" t="s">
        <v>1097</v>
      </c>
      <c r="W22" s="47"/>
      <c r="X22" s="54"/>
      <c r="Y22" s="252"/>
      <c r="Z22" s="252"/>
      <c r="AA22" s="252"/>
      <c r="AB22" s="252"/>
      <c r="AC22" s="252"/>
      <c r="AD22" s="252"/>
      <c r="AE22" s="252"/>
      <c r="AF22" s="253">
        <f>CEILING(SUM(Y22:AE22),0.25)</f>
        <v>0</v>
      </c>
      <c r="AG22" s="55" t="s">
        <v>115</v>
      </c>
      <c r="AH22" s="47"/>
      <c r="AI22" s="47"/>
      <c r="AJ22" s="252"/>
      <c r="AK22" s="665"/>
      <c r="AL22" s="665"/>
      <c r="AM22" s="665"/>
      <c r="AN22" s="665"/>
      <c r="AO22" s="665"/>
      <c r="AP22" s="665"/>
      <c r="AQ22" s="253">
        <f t="shared" si="2"/>
        <v>0</v>
      </c>
      <c r="AR22" s="47"/>
    </row>
    <row r="23" spans="1:44" ht="11.45" customHeight="1" x14ac:dyDescent="0.2">
      <c r="A23" s="58"/>
      <c r="B23" s="58"/>
      <c r="C23" s="58"/>
      <c r="D23" s="65" t="s">
        <v>152</v>
      </c>
      <c r="E23" s="67" t="s">
        <v>195</v>
      </c>
      <c r="F23" s="68"/>
      <c r="G23" s="621"/>
      <c r="H23" s="69">
        <f>+H37</f>
        <v>0</v>
      </c>
      <c r="I23" s="61"/>
      <c r="J23" s="47"/>
      <c r="K23" s="55" t="s">
        <v>1097</v>
      </c>
      <c r="L23" s="47"/>
      <c r="M23" s="54"/>
      <c r="N23" s="252"/>
      <c r="O23" s="252"/>
      <c r="P23" s="252"/>
      <c r="Q23" s="252"/>
      <c r="R23" s="252"/>
      <c r="S23" s="252"/>
      <c r="T23" s="252"/>
      <c r="U23" s="253">
        <f>CEILING(SUM(N23:T23),0.25)</f>
        <v>0</v>
      </c>
      <c r="V23" s="11" t="s">
        <v>26</v>
      </c>
      <c r="W23" s="47"/>
      <c r="X23" s="54"/>
      <c r="Y23" s="273"/>
      <c r="Z23" s="273"/>
      <c r="AA23" s="273"/>
      <c r="AB23" s="273"/>
      <c r="AC23" s="273"/>
      <c r="AD23" s="273"/>
      <c r="AE23" s="273"/>
      <c r="AF23" s="254"/>
      <c r="AG23" s="55" t="s">
        <v>33</v>
      </c>
      <c r="AH23" s="47"/>
      <c r="AI23" s="47"/>
      <c r="AJ23" s="252"/>
      <c r="AK23" s="665"/>
      <c r="AL23" s="665"/>
      <c r="AM23" s="665"/>
      <c r="AN23" s="665"/>
      <c r="AO23" s="665"/>
      <c r="AP23" s="665"/>
      <c r="AQ23" s="253">
        <f t="shared" si="2"/>
        <v>0</v>
      </c>
      <c r="AR23" s="47"/>
    </row>
    <row r="24" spans="1:44" ht="11.45" customHeight="1" x14ac:dyDescent="0.2">
      <c r="A24" s="58"/>
      <c r="B24" s="58"/>
      <c r="C24" s="58"/>
      <c r="D24" s="58"/>
      <c r="E24" s="835" t="s">
        <v>57</v>
      </c>
      <c r="F24" s="835"/>
      <c r="G24" s="835"/>
      <c r="H24" s="70">
        <f>SUM(H19:H23)</f>
        <v>0</v>
      </c>
      <c r="I24" s="61"/>
      <c r="J24" s="47"/>
      <c r="K24" s="11" t="s">
        <v>26</v>
      </c>
      <c r="L24" s="47"/>
      <c r="M24" s="54"/>
      <c r="N24" s="273"/>
      <c r="O24" s="273"/>
      <c r="P24" s="273"/>
      <c r="Q24" s="273"/>
      <c r="R24" s="273"/>
      <c r="S24" s="273"/>
      <c r="T24" s="273"/>
      <c r="U24" s="273"/>
      <c r="V24" s="55" t="s">
        <v>154</v>
      </c>
      <c r="W24" s="47"/>
      <c r="X24" s="54"/>
      <c r="Y24" s="252"/>
      <c r="Z24" s="252"/>
      <c r="AA24" s="252"/>
      <c r="AB24" s="252"/>
      <c r="AC24" s="252"/>
      <c r="AD24" s="252"/>
      <c r="AE24" s="252"/>
      <c r="AF24" s="253">
        <f>CEILING(SUM(Y24:AE24),0.25)</f>
        <v>0</v>
      </c>
      <c r="AG24" s="55" t="s">
        <v>116</v>
      </c>
      <c r="AH24" s="47"/>
      <c r="AI24" s="54"/>
      <c r="AJ24" s="252"/>
      <c r="AK24" s="665"/>
      <c r="AL24" s="665"/>
      <c r="AM24" s="665"/>
      <c r="AN24" s="665"/>
      <c r="AO24" s="665"/>
      <c r="AP24" s="665"/>
      <c r="AQ24" s="253">
        <f t="shared" si="2"/>
        <v>0</v>
      </c>
      <c r="AR24" s="47"/>
    </row>
    <row r="25" spans="1:44" ht="11.45" customHeight="1" x14ac:dyDescent="0.2">
      <c r="A25" s="58"/>
      <c r="B25" s="60" t="s">
        <v>245</v>
      </c>
      <c r="C25" s="60"/>
      <c r="D25" s="58"/>
      <c r="E25" s="60" t="s">
        <v>245</v>
      </c>
      <c r="F25" s="58"/>
      <c r="G25" s="58"/>
      <c r="H25" s="60" t="s">
        <v>245</v>
      </c>
      <c r="I25" s="61"/>
      <c r="J25" s="47"/>
      <c r="K25" s="55" t="s">
        <v>154</v>
      </c>
      <c r="L25" s="47"/>
      <c r="M25" s="54"/>
      <c r="N25" s="252"/>
      <c r="O25" s="252"/>
      <c r="P25" s="252"/>
      <c r="Q25" s="252"/>
      <c r="R25" s="252"/>
      <c r="S25" s="252"/>
      <c r="T25" s="252"/>
      <c r="U25" s="253">
        <f>CEILING(SUM(N25:T25),0.25)</f>
        <v>0</v>
      </c>
      <c r="V25" s="55" t="s">
        <v>1097</v>
      </c>
      <c r="W25" s="47"/>
      <c r="X25" s="54"/>
      <c r="Y25" s="252"/>
      <c r="Z25" s="252"/>
      <c r="AA25" s="252"/>
      <c r="AB25" s="252"/>
      <c r="AC25" s="252"/>
      <c r="AD25" s="252"/>
      <c r="AE25" s="252"/>
      <c r="AF25" s="253">
        <f>CEILING(SUM(Y25:AE25),0.25)</f>
        <v>0</v>
      </c>
      <c r="AG25" s="55" t="s">
        <v>117</v>
      </c>
      <c r="AH25" s="47"/>
      <c r="AI25" s="47"/>
      <c r="AJ25" s="252"/>
      <c r="AK25" s="665"/>
      <c r="AL25" s="665"/>
      <c r="AM25" s="665"/>
      <c r="AN25" s="665"/>
      <c r="AO25" s="665"/>
      <c r="AP25" s="665"/>
      <c r="AQ25" s="253">
        <f t="shared" si="2"/>
        <v>0</v>
      </c>
      <c r="AR25" s="47"/>
    </row>
    <row r="26" spans="1:44" ht="11.45" customHeight="1" thickBot="1" x14ac:dyDescent="0.25">
      <c r="A26" s="58"/>
      <c r="B26" s="58"/>
      <c r="C26" s="58"/>
      <c r="D26" s="58"/>
      <c r="E26" s="60" t="s">
        <v>194</v>
      </c>
      <c r="F26" s="58"/>
      <c r="G26" s="227">
        <f>'Fee Summary'!$Z$25</f>
        <v>0.13</v>
      </c>
      <c r="H26" s="71">
        <f>CEILING((H19+H23)*G26,0.01)</f>
        <v>0</v>
      </c>
      <c r="I26" s="61"/>
      <c r="J26" s="47"/>
      <c r="K26" s="55" t="s">
        <v>1097</v>
      </c>
      <c r="L26" s="47"/>
      <c r="M26" s="54"/>
      <c r="N26" s="252"/>
      <c r="O26" s="252"/>
      <c r="P26" s="252"/>
      <c r="Q26" s="252"/>
      <c r="R26" s="252"/>
      <c r="S26" s="252"/>
      <c r="T26" s="252"/>
      <c r="U26" s="253">
        <f>CEILING(SUM(N26:T26),0.25)</f>
        <v>0</v>
      </c>
      <c r="V26" s="11" t="s">
        <v>1100</v>
      </c>
      <c r="W26" s="47"/>
      <c r="X26" s="54"/>
      <c r="Y26" s="273"/>
      <c r="Z26" s="273"/>
      <c r="AA26" s="273"/>
      <c r="AB26" s="273"/>
      <c r="AC26" s="273"/>
      <c r="AD26" s="273"/>
      <c r="AE26" s="273"/>
      <c r="AF26" s="273"/>
      <c r="AG26" s="55" t="s">
        <v>118</v>
      </c>
      <c r="AH26" s="47"/>
      <c r="AI26" s="47"/>
      <c r="AJ26" s="252"/>
      <c r="AK26" s="665"/>
      <c r="AL26" s="665"/>
      <c r="AM26" s="665"/>
      <c r="AN26" s="665"/>
      <c r="AO26" s="665"/>
      <c r="AP26" s="665"/>
      <c r="AQ26" s="253">
        <f t="shared" si="2"/>
        <v>0</v>
      </c>
      <c r="AR26" s="47"/>
    </row>
    <row r="27" spans="1:44" ht="11.45" customHeight="1" thickTop="1" x14ac:dyDescent="0.2">
      <c r="A27" s="58"/>
      <c r="B27" s="58"/>
      <c r="C27" s="58"/>
      <c r="D27" s="58"/>
      <c r="E27" s="58"/>
      <c r="F27" s="58"/>
      <c r="G27" s="153"/>
      <c r="H27" s="72">
        <f>SUM(H24:H26)</f>
        <v>0</v>
      </c>
      <c r="I27" s="61"/>
      <c r="J27" s="47"/>
      <c r="K27" s="11" t="s">
        <v>1100</v>
      </c>
      <c r="L27" s="47"/>
      <c r="M27" s="54"/>
      <c r="N27" s="273"/>
      <c r="O27" s="273"/>
      <c r="P27" s="273"/>
      <c r="Q27" s="273"/>
      <c r="R27" s="273"/>
      <c r="S27" s="273"/>
      <c r="T27" s="273"/>
      <c r="U27" s="273"/>
      <c r="V27" s="55" t="s">
        <v>1101</v>
      </c>
      <c r="W27" s="47"/>
      <c r="X27" s="54"/>
      <c r="Y27" s="252"/>
      <c r="Z27" s="252"/>
      <c r="AA27" s="252"/>
      <c r="AB27" s="252"/>
      <c r="AC27" s="252"/>
      <c r="AD27" s="252"/>
      <c r="AE27" s="252"/>
      <c r="AF27" s="253">
        <f>CEILING(SUM(Y27:AE27),0.25)</f>
        <v>0</v>
      </c>
      <c r="AG27" s="55" t="s">
        <v>857</v>
      </c>
      <c r="AH27" s="47"/>
      <c r="AI27" s="47"/>
      <c r="AJ27" s="252"/>
      <c r="AK27" s="665"/>
      <c r="AL27" s="665"/>
      <c r="AM27" s="665"/>
      <c r="AN27" s="665"/>
      <c r="AO27" s="665"/>
      <c r="AP27" s="665"/>
      <c r="AQ27" s="253">
        <f t="shared" si="2"/>
        <v>0</v>
      </c>
      <c r="AR27" s="47"/>
    </row>
    <row r="28" spans="1:44" ht="11.45" customHeight="1" x14ac:dyDescent="0.2">
      <c r="A28" s="58"/>
      <c r="B28" s="58"/>
      <c r="C28" s="58"/>
      <c r="D28" s="65" t="s">
        <v>182</v>
      </c>
      <c r="E28" s="67" t="s">
        <v>211</v>
      </c>
      <c r="F28" s="68"/>
      <c r="G28" s="238">
        <f>'Fee Summary'!AA25</f>
        <v>0</v>
      </c>
      <c r="H28" s="69">
        <f>CEILING(G28*H19,0.01)</f>
        <v>0</v>
      </c>
      <c r="I28" s="61"/>
      <c r="J28" s="47"/>
      <c r="K28" s="55" t="s">
        <v>1101</v>
      </c>
      <c r="L28" s="47"/>
      <c r="M28" s="54"/>
      <c r="N28" s="252"/>
      <c r="O28" s="252"/>
      <c r="P28" s="252"/>
      <c r="Q28" s="252"/>
      <c r="R28" s="252"/>
      <c r="S28" s="252"/>
      <c r="T28" s="252"/>
      <c r="U28" s="253">
        <f>CEILING(SUM(N28:T28),0.25)</f>
        <v>0</v>
      </c>
      <c r="V28" s="47"/>
      <c r="W28" s="47"/>
      <c r="X28" s="47"/>
      <c r="Y28" s="273"/>
      <c r="Z28" s="273"/>
      <c r="AA28" s="273"/>
      <c r="AB28" s="273"/>
      <c r="AC28" s="273"/>
      <c r="AD28" s="273"/>
      <c r="AE28" s="273"/>
      <c r="AF28" s="270">
        <f>SUM(AF18:AF27)</f>
        <v>0</v>
      </c>
      <c r="AG28" s="55" t="s">
        <v>121</v>
      </c>
      <c r="AJ28" s="252"/>
      <c r="AK28" s="665"/>
      <c r="AL28" s="665"/>
      <c r="AM28" s="665"/>
      <c r="AN28" s="665"/>
      <c r="AO28" s="665"/>
      <c r="AP28" s="665"/>
      <c r="AQ28" s="253">
        <f t="shared" si="2"/>
        <v>0</v>
      </c>
      <c r="AR28" s="47"/>
    </row>
    <row r="29" spans="1:44" ht="11.45" customHeight="1" x14ac:dyDescent="0.2">
      <c r="A29" s="58"/>
      <c r="B29" s="58"/>
      <c r="C29" s="58"/>
      <c r="D29" s="58"/>
      <c r="E29" s="834" t="s">
        <v>1159</v>
      </c>
      <c r="F29" s="834"/>
      <c r="G29" s="834"/>
      <c r="H29" s="133">
        <f>SUM(H27:H28)</f>
        <v>0</v>
      </c>
      <c r="I29" s="61"/>
      <c r="J29" s="58"/>
      <c r="K29" s="47"/>
      <c r="L29" s="47"/>
      <c r="M29" s="47"/>
      <c r="N29" s="273"/>
      <c r="O29" s="273"/>
      <c r="P29" s="273"/>
      <c r="Q29" s="273"/>
      <c r="R29" s="273"/>
      <c r="S29" s="273"/>
      <c r="T29" s="273"/>
      <c r="U29" s="270">
        <f>SUM(U19:U28)</f>
        <v>0</v>
      </c>
      <c r="V29" s="15" t="s">
        <v>1106</v>
      </c>
      <c r="W29" s="47"/>
      <c r="X29" s="47"/>
      <c r="Y29" s="273"/>
      <c r="Z29" s="273"/>
      <c r="AA29" s="273"/>
      <c r="AB29" s="273"/>
      <c r="AC29" s="273"/>
      <c r="AD29" s="273"/>
      <c r="AE29" s="273"/>
      <c r="AF29" s="273" t="s">
        <v>245</v>
      </c>
      <c r="AJ29" s="273"/>
      <c r="AK29" s="273"/>
      <c r="AL29" s="273"/>
      <c r="AM29" s="273"/>
      <c r="AN29" s="273"/>
      <c r="AO29" s="273"/>
      <c r="AP29" s="273"/>
      <c r="AQ29" s="270">
        <f>SUM(AQ21:AQ28)</f>
        <v>0</v>
      </c>
      <c r="AR29" s="47"/>
    </row>
    <row r="30" spans="1:44" ht="11.45" customHeight="1" x14ac:dyDescent="0.2">
      <c r="A30" s="58"/>
      <c r="B30" s="58"/>
      <c r="D30" s="58"/>
      <c r="E30" s="58"/>
      <c r="F30" s="58"/>
      <c r="G30" s="58"/>
      <c r="H30" s="58"/>
      <c r="I30" s="61"/>
      <c r="J30" s="58"/>
      <c r="K30" s="15" t="s">
        <v>1102</v>
      </c>
      <c r="L30" s="47"/>
      <c r="M30" s="47"/>
      <c r="N30" s="273"/>
      <c r="O30" s="273"/>
      <c r="P30" s="273"/>
      <c r="Q30" s="273"/>
      <c r="R30" s="273"/>
      <c r="S30" s="273"/>
      <c r="T30" s="273"/>
      <c r="U30" s="273" t="s">
        <v>245</v>
      </c>
      <c r="V30" s="55" t="s">
        <v>1103</v>
      </c>
      <c r="W30" s="47"/>
      <c r="X30" s="47"/>
      <c r="Y30" s="665"/>
      <c r="Z30" s="665"/>
      <c r="AA30" s="665"/>
      <c r="AB30" s="665"/>
      <c r="AC30" s="665"/>
      <c r="AD30" s="665"/>
      <c r="AE30" s="665"/>
      <c r="AF30" s="253">
        <f t="shared" ref="AF30:AF35" si="3">CEILING(SUM(Y30:AE30),0.25)</f>
        <v>0</v>
      </c>
      <c r="AG30" s="15" t="s">
        <v>1109</v>
      </c>
      <c r="AH30" s="54"/>
      <c r="AI30" s="54"/>
      <c r="AJ30" s="273"/>
      <c r="AK30" s="273"/>
      <c r="AL30" s="273"/>
      <c r="AM30" s="273"/>
      <c r="AN30" s="273"/>
      <c r="AO30" s="273"/>
      <c r="AP30" s="273"/>
      <c r="AQ30" s="273"/>
      <c r="AR30" s="47"/>
    </row>
    <row r="31" spans="1:44" ht="11.45" customHeight="1" x14ac:dyDescent="0.2">
      <c r="A31" s="58"/>
      <c r="B31" s="19" t="s">
        <v>537</v>
      </c>
      <c r="I31" s="61"/>
      <c r="J31" s="58"/>
      <c r="K31" s="55" t="s">
        <v>1103</v>
      </c>
      <c r="L31" s="47"/>
      <c r="M31" s="47"/>
      <c r="N31" s="252"/>
      <c r="O31" s="252"/>
      <c r="P31" s="252"/>
      <c r="Q31" s="252"/>
      <c r="R31" s="252"/>
      <c r="S31" s="252"/>
      <c r="T31" s="252"/>
      <c r="U31" s="253">
        <f t="shared" ref="U31:U37" si="4">CEILING(SUM(N31:T31),0.25)</f>
        <v>0</v>
      </c>
      <c r="V31" s="55" t="s">
        <v>27</v>
      </c>
      <c r="W31" s="47"/>
      <c r="X31" s="47"/>
      <c r="Y31" s="665"/>
      <c r="Z31" s="665"/>
      <c r="AA31" s="665"/>
      <c r="AB31" s="665"/>
      <c r="AC31" s="665"/>
      <c r="AD31" s="665"/>
      <c r="AE31" s="665"/>
      <c r="AF31" s="253">
        <f t="shared" si="3"/>
        <v>0</v>
      </c>
      <c r="AG31" s="55" t="s">
        <v>32</v>
      </c>
      <c r="AH31" s="47"/>
      <c r="AI31" s="47"/>
      <c r="AJ31" s="273"/>
      <c r="AK31" s="273"/>
      <c r="AL31" s="273"/>
      <c r="AM31" s="273"/>
      <c r="AN31" s="273"/>
      <c r="AO31" s="273"/>
      <c r="AP31" s="273"/>
      <c r="AQ31" s="273"/>
      <c r="AR31" s="47"/>
    </row>
    <row r="32" spans="1:44" ht="11.45" customHeight="1" x14ac:dyDescent="0.2">
      <c r="A32" s="60"/>
      <c r="B32" s="59" t="s">
        <v>192</v>
      </c>
      <c r="C32" s="59"/>
      <c r="D32" s="59"/>
      <c r="E32" s="41" t="s">
        <v>538</v>
      </c>
      <c r="F32" s="41"/>
      <c r="G32" s="41" t="s">
        <v>539</v>
      </c>
      <c r="H32" s="41" t="s">
        <v>540</v>
      </c>
      <c r="I32" s="61"/>
      <c r="J32" s="58"/>
      <c r="K32" s="55" t="s">
        <v>27</v>
      </c>
      <c r="L32" s="47"/>
      <c r="M32" s="47"/>
      <c r="N32" s="252"/>
      <c r="O32" s="252"/>
      <c r="P32" s="252"/>
      <c r="Q32" s="252"/>
      <c r="R32" s="252"/>
      <c r="S32" s="252"/>
      <c r="T32" s="252"/>
      <c r="U32" s="253">
        <f t="shared" si="4"/>
        <v>0</v>
      </c>
      <c r="V32" s="55" t="s">
        <v>28</v>
      </c>
      <c r="W32" s="47"/>
      <c r="X32" s="47"/>
      <c r="Y32" s="665"/>
      <c r="Z32" s="665"/>
      <c r="AA32" s="665"/>
      <c r="AB32" s="665"/>
      <c r="AC32" s="665"/>
      <c r="AD32" s="665"/>
      <c r="AE32" s="665"/>
      <c r="AF32" s="253">
        <f t="shared" si="3"/>
        <v>0</v>
      </c>
      <c r="AG32" s="55" t="s">
        <v>114</v>
      </c>
      <c r="AH32" s="47"/>
      <c r="AI32" s="54"/>
      <c r="AJ32" s="252"/>
      <c r="AK32" s="252"/>
      <c r="AL32" s="252"/>
      <c r="AM32" s="252"/>
      <c r="AN32" s="252"/>
      <c r="AO32" s="252"/>
      <c r="AP32" s="252"/>
      <c r="AQ32" s="253">
        <f t="shared" ref="AQ32:AQ38" si="5">CEILING(SUM(AJ32:AP32),0.25)</f>
        <v>0</v>
      </c>
      <c r="AR32" s="47"/>
    </row>
    <row r="33" spans="1:44" ht="11.45" customHeight="1" x14ac:dyDescent="0.2">
      <c r="A33" s="74"/>
      <c r="B33" s="59"/>
      <c r="C33" s="59"/>
      <c r="D33" s="59"/>
      <c r="E33" s="41"/>
      <c r="F33" s="41"/>
      <c r="G33" s="41"/>
      <c r="H33" s="41"/>
      <c r="I33" s="58"/>
      <c r="J33" s="58"/>
      <c r="K33" s="55" t="s">
        <v>28</v>
      </c>
      <c r="L33" s="47"/>
      <c r="M33" s="47"/>
      <c r="N33" s="252"/>
      <c r="O33" s="252"/>
      <c r="P33" s="252"/>
      <c r="Q33" s="252"/>
      <c r="R33" s="252"/>
      <c r="S33" s="252"/>
      <c r="T33" s="252"/>
      <c r="U33" s="253">
        <f t="shared" si="4"/>
        <v>0</v>
      </c>
      <c r="V33" s="55" t="s">
        <v>1104</v>
      </c>
      <c r="W33" s="47"/>
      <c r="X33" s="47"/>
      <c r="Y33" s="665"/>
      <c r="Z33" s="665"/>
      <c r="AA33" s="665"/>
      <c r="AB33" s="665"/>
      <c r="AC33" s="665"/>
      <c r="AD33" s="665"/>
      <c r="AE33" s="665"/>
      <c r="AF33" s="253">
        <f t="shared" si="3"/>
        <v>0</v>
      </c>
      <c r="AG33" s="55" t="s">
        <v>115</v>
      </c>
      <c r="AH33" s="47"/>
      <c r="AI33" s="47"/>
      <c r="AJ33" s="252"/>
      <c r="AK33" s="252"/>
      <c r="AL33" s="252"/>
      <c r="AM33" s="252"/>
      <c r="AN33" s="252"/>
      <c r="AO33" s="252"/>
      <c r="AP33" s="252"/>
      <c r="AQ33" s="253">
        <f t="shared" si="5"/>
        <v>0</v>
      </c>
      <c r="AR33" s="47"/>
    </row>
    <row r="34" spans="1:44" ht="11.45" customHeight="1" x14ac:dyDescent="0.2">
      <c r="A34" s="60"/>
      <c r="B34" s="59" t="s">
        <v>104</v>
      </c>
      <c r="C34" s="61"/>
      <c r="D34" s="61"/>
      <c r="E34" s="600"/>
      <c r="F34" s="322">
        <f>+IF(E14=0, ,E34/E14)</f>
        <v>0</v>
      </c>
      <c r="G34" s="198">
        <f>+'Fee Summary'!$P$11</f>
        <v>0</v>
      </c>
      <c r="H34" s="62">
        <f>+E34*G34</f>
        <v>0</v>
      </c>
      <c r="I34" s="58"/>
      <c r="J34" s="58"/>
      <c r="K34" s="55" t="s">
        <v>1104</v>
      </c>
      <c r="L34" s="47"/>
      <c r="M34" s="47"/>
      <c r="N34" s="252"/>
      <c r="O34" s="252"/>
      <c r="P34" s="252"/>
      <c r="Q34" s="252"/>
      <c r="R34" s="252"/>
      <c r="S34" s="252"/>
      <c r="T34" s="252"/>
      <c r="U34" s="253">
        <f t="shared" si="4"/>
        <v>0</v>
      </c>
      <c r="V34" s="55" t="s">
        <v>29</v>
      </c>
      <c r="W34" s="47"/>
      <c r="X34" s="47"/>
      <c r="Y34" s="665"/>
      <c r="Z34" s="665"/>
      <c r="AA34" s="665"/>
      <c r="AB34" s="665"/>
      <c r="AC34" s="665"/>
      <c r="AD34" s="665"/>
      <c r="AE34" s="665"/>
      <c r="AF34" s="253">
        <f t="shared" si="3"/>
        <v>0</v>
      </c>
      <c r="AG34" s="55" t="s">
        <v>33</v>
      </c>
      <c r="AH34" s="47"/>
      <c r="AI34" s="47"/>
      <c r="AJ34" s="252"/>
      <c r="AK34" s="252"/>
      <c r="AL34" s="252"/>
      <c r="AM34" s="252"/>
      <c r="AN34" s="252"/>
      <c r="AO34" s="252"/>
      <c r="AP34" s="252"/>
      <c r="AQ34" s="253">
        <f t="shared" si="5"/>
        <v>0</v>
      </c>
      <c r="AR34" s="47"/>
    </row>
    <row r="35" spans="1:44" ht="11.45" customHeight="1" x14ac:dyDescent="0.2">
      <c r="A35" s="60"/>
      <c r="B35" s="59" t="s">
        <v>360</v>
      </c>
      <c r="C35" s="47"/>
      <c r="D35" s="54"/>
      <c r="E35" s="600"/>
      <c r="F35" s="322">
        <f>+IF(E17=0, ,E35/E17)</f>
        <v>0</v>
      </c>
      <c r="G35" s="198">
        <f>+'Fee Summary'!$P$12</f>
        <v>0</v>
      </c>
      <c r="H35" s="62">
        <f>+E35*G35</f>
        <v>0</v>
      </c>
      <c r="I35" s="58"/>
      <c r="J35" s="58"/>
      <c r="K35" s="55" t="s">
        <v>29</v>
      </c>
      <c r="L35" s="47"/>
      <c r="M35" s="47"/>
      <c r="N35" s="252"/>
      <c r="O35" s="252"/>
      <c r="P35" s="252"/>
      <c r="Q35" s="252"/>
      <c r="R35" s="252"/>
      <c r="S35" s="252"/>
      <c r="T35" s="252"/>
      <c r="U35" s="253">
        <f t="shared" si="4"/>
        <v>0</v>
      </c>
      <c r="V35" s="55" t="s">
        <v>30</v>
      </c>
      <c r="W35" s="47"/>
      <c r="X35" s="47"/>
      <c r="Y35" s="665"/>
      <c r="Z35" s="665"/>
      <c r="AA35" s="665"/>
      <c r="AB35" s="665"/>
      <c r="AC35" s="665"/>
      <c r="AD35" s="665"/>
      <c r="AE35" s="665"/>
      <c r="AF35" s="253">
        <f t="shared" si="3"/>
        <v>0</v>
      </c>
      <c r="AG35" s="55" t="s">
        <v>116</v>
      </c>
      <c r="AH35" s="47"/>
      <c r="AI35" s="47"/>
      <c r="AJ35" s="252"/>
      <c r="AK35" s="252"/>
      <c r="AL35" s="252"/>
      <c r="AM35" s="252"/>
      <c r="AN35" s="252"/>
      <c r="AO35" s="252"/>
      <c r="AP35" s="252"/>
      <c r="AQ35" s="253">
        <f t="shared" si="5"/>
        <v>0</v>
      </c>
      <c r="AR35" s="47"/>
    </row>
    <row r="36" spans="1:44" ht="11.45" customHeight="1" x14ac:dyDescent="0.2">
      <c r="A36" s="58"/>
      <c r="B36" s="59" t="s">
        <v>134</v>
      </c>
      <c r="C36" s="61"/>
      <c r="D36" s="54"/>
      <c r="E36" s="600"/>
      <c r="F36" s="322">
        <f>+IF(E18=0, ,E36/E18)</f>
        <v>0</v>
      </c>
      <c r="G36" s="198">
        <f>+'Fee Summary'!$P$13</f>
        <v>0</v>
      </c>
      <c r="H36" s="62">
        <f>+E36*G36</f>
        <v>0</v>
      </c>
      <c r="I36" s="58"/>
      <c r="J36" s="58"/>
      <c r="K36" s="55" t="s">
        <v>30</v>
      </c>
      <c r="L36" s="47"/>
      <c r="M36" s="47"/>
      <c r="N36" s="252"/>
      <c r="O36" s="252"/>
      <c r="P36" s="252"/>
      <c r="Q36" s="252"/>
      <c r="R36" s="252"/>
      <c r="S36" s="252"/>
      <c r="T36" s="252"/>
      <c r="U36" s="253">
        <f t="shared" si="4"/>
        <v>0</v>
      </c>
      <c r="V36" s="55" t="s">
        <v>31</v>
      </c>
      <c r="W36" s="47"/>
      <c r="X36" s="47"/>
      <c r="Y36" s="665"/>
      <c r="Z36" s="665"/>
      <c r="AA36" s="665"/>
      <c r="AB36" s="665"/>
      <c r="AC36" s="665"/>
      <c r="AD36" s="665"/>
      <c r="AE36" s="665"/>
      <c r="AF36" s="253">
        <f>CEILING(SUM(Y36:AE36),0.25)</f>
        <v>0</v>
      </c>
      <c r="AG36" s="55" t="s">
        <v>120</v>
      </c>
      <c r="AH36" s="47"/>
      <c r="AI36" s="47"/>
      <c r="AJ36" s="252"/>
      <c r="AK36" s="252"/>
      <c r="AL36" s="252"/>
      <c r="AM36" s="252"/>
      <c r="AN36" s="252"/>
      <c r="AO36" s="252"/>
      <c r="AP36" s="252"/>
      <c r="AQ36" s="253">
        <f t="shared" si="5"/>
        <v>0</v>
      </c>
      <c r="AR36" s="47"/>
    </row>
    <row r="37" spans="1:44" ht="11.45" customHeight="1" x14ac:dyDescent="0.2">
      <c r="A37" s="74"/>
      <c r="B37" s="55"/>
      <c r="D37" s="61" t="s">
        <v>46</v>
      </c>
      <c r="E37" s="601">
        <f>+SUM(E34:E36)</f>
        <v>0</v>
      </c>
      <c r="F37" s="323"/>
      <c r="G37" s="323"/>
      <c r="H37" s="167">
        <f>+SUM(H34:H36)</f>
        <v>0</v>
      </c>
      <c r="I37" s="58"/>
      <c r="J37" s="58"/>
      <c r="K37" s="55" t="s">
        <v>31</v>
      </c>
      <c r="L37" s="47"/>
      <c r="M37" s="47"/>
      <c r="N37" s="252"/>
      <c r="O37" s="252"/>
      <c r="P37" s="252"/>
      <c r="Q37" s="252"/>
      <c r="R37" s="252"/>
      <c r="S37" s="252"/>
      <c r="T37" s="252"/>
      <c r="U37" s="253">
        <f t="shared" si="4"/>
        <v>0</v>
      </c>
      <c r="Y37" s="273"/>
      <c r="Z37" s="273"/>
      <c r="AA37" s="273"/>
      <c r="AB37" s="273"/>
      <c r="AC37" s="273"/>
      <c r="AD37" s="273"/>
      <c r="AE37" s="273"/>
      <c r="AF37" s="270">
        <f>SUM(AF30:AF36)</f>
        <v>0</v>
      </c>
      <c r="AG37" s="55" t="s">
        <v>278</v>
      </c>
      <c r="AH37" s="47"/>
      <c r="AI37" s="47"/>
      <c r="AJ37" s="252"/>
      <c r="AK37" s="252"/>
      <c r="AL37" s="252"/>
      <c r="AM37" s="252"/>
      <c r="AN37" s="252"/>
      <c r="AO37" s="252"/>
      <c r="AP37" s="252"/>
      <c r="AQ37" s="253">
        <f t="shared" si="5"/>
        <v>0</v>
      </c>
      <c r="AR37" s="47"/>
    </row>
    <row r="38" spans="1:44" ht="11.45" customHeight="1" thickBot="1" x14ac:dyDescent="0.25">
      <c r="A38" s="58"/>
      <c r="B38" s="58"/>
      <c r="C38" s="58"/>
      <c r="D38" s="140"/>
      <c r="E38" s="141"/>
      <c r="F38" s="58"/>
      <c r="G38" s="58"/>
      <c r="H38" s="58"/>
      <c r="I38" s="58"/>
      <c r="J38" s="47"/>
      <c r="N38" s="273"/>
      <c r="O38" s="273"/>
      <c r="P38" s="273"/>
      <c r="Q38" s="273"/>
      <c r="R38" s="273"/>
      <c r="S38" s="273"/>
      <c r="T38" s="273"/>
      <c r="U38" s="270">
        <f>SUM(U31:U37)</f>
        <v>0</v>
      </c>
      <c r="V38" s="47"/>
      <c r="Y38" s="265"/>
      <c r="Z38" s="265"/>
      <c r="AA38" s="265"/>
      <c r="AB38" s="265"/>
      <c r="AC38" s="265"/>
      <c r="AD38" s="265"/>
      <c r="AE38" s="265"/>
      <c r="AF38" s="280"/>
      <c r="AG38" s="55" t="s">
        <v>119</v>
      </c>
      <c r="AH38" s="47"/>
      <c r="AI38" s="47"/>
      <c r="AJ38" s="252"/>
      <c r="AK38" s="252"/>
      <c r="AL38" s="252"/>
      <c r="AM38" s="252"/>
      <c r="AN38" s="252"/>
      <c r="AO38" s="252"/>
      <c r="AP38" s="252"/>
      <c r="AQ38" s="253">
        <f t="shared" si="5"/>
        <v>0</v>
      </c>
      <c r="AR38" s="47"/>
    </row>
    <row r="39" spans="1:44" ht="11.45" customHeight="1" thickTop="1" thickBot="1" x14ac:dyDescent="0.25">
      <c r="A39" s="75"/>
      <c r="B39" s="60"/>
      <c r="E39" s="58"/>
      <c r="F39" s="58"/>
      <c r="G39" s="58"/>
      <c r="H39" s="58"/>
      <c r="I39" s="58"/>
      <c r="J39" s="47"/>
      <c r="K39" s="47"/>
      <c r="N39" s="265"/>
      <c r="O39" s="265"/>
      <c r="P39" s="265"/>
      <c r="Q39" s="265"/>
      <c r="R39" s="265"/>
      <c r="S39" s="265"/>
      <c r="T39" s="265"/>
      <c r="U39" s="280"/>
      <c r="V39" s="47"/>
      <c r="X39" s="47" t="s">
        <v>57</v>
      </c>
      <c r="Y39" s="469">
        <f t="shared" ref="Y39:AE39" si="6">SUM(Y10:Y36)</f>
        <v>0</v>
      </c>
      <c r="Z39" s="469">
        <f t="shared" si="6"/>
        <v>0</v>
      </c>
      <c r="AA39" s="469">
        <f t="shared" si="6"/>
        <v>0</v>
      </c>
      <c r="AB39" s="469">
        <f t="shared" si="6"/>
        <v>0</v>
      </c>
      <c r="AC39" s="469">
        <f t="shared" si="6"/>
        <v>0</v>
      </c>
      <c r="AD39" s="469">
        <f t="shared" si="6"/>
        <v>0</v>
      </c>
      <c r="AE39" s="469">
        <f t="shared" si="6"/>
        <v>0</v>
      </c>
      <c r="AF39" s="469">
        <f>SUM(Y39:AE39)</f>
        <v>0</v>
      </c>
      <c r="AJ39" s="273"/>
      <c r="AK39" s="273"/>
      <c r="AL39" s="273"/>
      <c r="AM39" s="273"/>
      <c r="AN39" s="273"/>
      <c r="AO39" s="273"/>
      <c r="AP39" s="273"/>
      <c r="AQ39" s="270">
        <f>SUM(AQ32:AQ38)</f>
        <v>0</v>
      </c>
      <c r="AR39" s="47"/>
    </row>
    <row r="40" spans="1:44" ht="11.45" customHeight="1" thickTop="1" x14ac:dyDescent="0.2">
      <c r="B40" s="60"/>
      <c r="E40" s="58"/>
      <c r="F40" s="58"/>
      <c r="G40" s="58"/>
      <c r="H40" s="58"/>
      <c r="I40" s="58"/>
      <c r="J40" s="47"/>
      <c r="M40" s="47" t="s">
        <v>57</v>
      </c>
      <c r="N40" s="469">
        <f>SUM(N11:N37)</f>
        <v>0</v>
      </c>
      <c r="O40" s="469">
        <f>SUM(O11:O37)</f>
        <v>0</v>
      </c>
      <c r="P40" s="469">
        <f>SUM(P11:P37)</f>
        <v>0</v>
      </c>
      <c r="Q40" s="469">
        <f>SUM(Q11:Q37)</f>
        <v>0</v>
      </c>
      <c r="R40" s="469">
        <f>SUM(R11:R37)</f>
        <v>0</v>
      </c>
      <c r="S40" s="469">
        <f t="shared" ref="S40:T40" si="7">SUM(S11:S37)</f>
        <v>0</v>
      </c>
      <c r="T40" s="469">
        <f t="shared" si="7"/>
        <v>0</v>
      </c>
      <c r="U40" s="469">
        <f>SUM(N40:T40)</f>
        <v>0</v>
      </c>
      <c r="AG40" s="55" t="s">
        <v>1107</v>
      </c>
      <c r="AH40" s="54"/>
      <c r="AI40" s="54"/>
      <c r="AJ40" s="273"/>
      <c r="AK40" s="273"/>
      <c r="AL40" s="273"/>
      <c r="AM40" s="273"/>
      <c r="AN40" s="273"/>
      <c r="AO40" s="273"/>
      <c r="AP40" s="273"/>
      <c r="AQ40" s="273"/>
      <c r="AR40" s="47"/>
    </row>
    <row r="41" spans="1:44" ht="11.45" customHeight="1" x14ac:dyDescent="0.2">
      <c r="B41" s="60"/>
      <c r="D41" s="14"/>
      <c r="E41" s="14"/>
      <c r="F41" s="14"/>
      <c r="G41" s="14"/>
      <c r="H41" s="14"/>
      <c r="I41" s="58"/>
      <c r="J41" s="47"/>
      <c r="AF41" s="128"/>
      <c r="AG41" s="55" t="s">
        <v>114</v>
      </c>
      <c r="AH41" s="54"/>
      <c r="AI41" s="54"/>
      <c r="AJ41" s="665"/>
      <c r="AK41" s="665"/>
      <c r="AL41" s="665"/>
      <c r="AM41" s="665"/>
      <c r="AN41" s="665"/>
      <c r="AO41" s="665"/>
      <c r="AP41" s="665"/>
      <c r="AQ41" s="253">
        <f t="shared" ref="AQ41:AQ47" si="8">CEILING(SUM(AJ41:AP41),0.25)</f>
        <v>0</v>
      </c>
      <c r="AR41" s="47"/>
    </row>
    <row r="42" spans="1:44" ht="11.45" customHeight="1" x14ac:dyDescent="0.2">
      <c r="A42" s="14"/>
      <c r="B42" s="14"/>
      <c r="C42" s="14"/>
      <c r="D42" s="14"/>
      <c r="E42" s="14"/>
      <c r="F42" s="14"/>
      <c r="G42" s="14"/>
      <c r="H42" s="14"/>
      <c r="I42" s="14"/>
      <c r="J42" s="47"/>
      <c r="AG42" s="55" t="s">
        <v>115</v>
      </c>
      <c r="AH42" s="47"/>
      <c r="AI42" s="47"/>
      <c r="AJ42" s="665"/>
      <c r="AK42" s="665"/>
      <c r="AL42" s="665"/>
      <c r="AM42" s="665"/>
      <c r="AN42" s="665"/>
      <c r="AO42" s="665"/>
      <c r="AP42" s="665"/>
      <c r="AQ42" s="253">
        <f t="shared" si="8"/>
        <v>0</v>
      </c>
      <c r="AR42" s="47"/>
    </row>
    <row r="43" spans="1:44" ht="11.45" customHeight="1" x14ac:dyDescent="0.2">
      <c r="A43" s="14"/>
      <c r="B43" s="14"/>
      <c r="C43" s="14"/>
      <c r="I43" s="14"/>
      <c r="J43" s="47"/>
      <c r="AG43" s="55" t="s">
        <v>33</v>
      </c>
      <c r="AH43" s="47"/>
      <c r="AI43" s="47"/>
      <c r="AJ43" s="665"/>
      <c r="AK43" s="665"/>
      <c r="AL43" s="665"/>
      <c r="AM43" s="665"/>
      <c r="AN43" s="665"/>
      <c r="AO43" s="665"/>
      <c r="AP43" s="665"/>
      <c r="AQ43" s="253">
        <f t="shared" si="8"/>
        <v>0</v>
      </c>
      <c r="AR43" s="47"/>
    </row>
    <row r="44" spans="1:44" ht="11.45" customHeight="1" x14ac:dyDescent="0.2">
      <c r="D44" s="47"/>
      <c r="E44" s="47"/>
      <c r="F44" s="47"/>
      <c r="G44" s="47"/>
      <c r="H44" s="47"/>
      <c r="J44" s="47"/>
      <c r="AG44" s="55" t="s">
        <v>116</v>
      </c>
      <c r="AH44" s="47"/>
      <c r="AI44" s="54"/>
      <c r="AJ44" s="665"/>
      <c r="AK44" s="665"/>
      <c r="AL44" s="665"/>
      <c r="AM44" s="665"/>
      <c r="AN44" s="665"/>
      <c r="AO44" s="665"/>
      <c r="AP44" s="665"/>
      <c r="AQ44" s="253">
        <f t="shared" si="8"/>
        <v>0</v>
      </c>
      <c r="AR44" s="47"/>
    </row>
    <row r="45" spans="1:44" ht="11.45" customHeight="1" x14ac:dyDescent="0.2">
      <c r="A45" s="47"/>
      <c r="B45" s="47"/>
      <c r="C45" s="47"/>
      <c r="D45" s="47"/>
      <c r="E45" s="47"/>
      <c r="F45" s="47"/>
      <c r="G45" s="47"/>
      <c r="H45" s="47"/>
      <c r="I45" s="47"/>
      <c r="J45" s="47"/>
      <c r="AG45" s="55" t="s">
        <v>120</v>
      </c>
      <c r="AH45" s="47"/>
      <c r="AI45" s="47"/>
      <c r="AJ45" s="665"/>
      <c r="AK45" s="665"/>
      <c r="AL45" s="665"/>
      <c r="AM45" s="665"/>
      <c r="AN45" s="665"/>
      <c r="AO45" s="665"/>
      <c r="AP45" s="665"/>
      <c r="AQ45" s="253">
        <f t="shared" si="8"/>
        <v>0</v>
      </c>
      <c r="AR45" s="47"/>
    </row>
    <row r="46" spans="1:44" ht="11.45" customHeight="1" x14ac:dyDescent="0.2">
      <c r="A46" s="47"/>
      <c r="B46" s="47"/>
      <c r="C46" s="47"/>
      <c r="D46" s="47"/>
      <c r="E46" s="47"/>
      <c r="F46" s="47"/>
      <c r="G46" s="47"/>
      <c r="H46" s="47"/>
      <c r="I46" s="47"/>
      <c r="J46" s="47"/>
      <c r="V46" s="47"/>
      <c r="AG46" s="55" t="s">
        <v>278</v>
      </c>
      <c r="AH46" s="47"/>
      <c r="AI46" s="47"/>
      <c r="AJ46" s="665"/>
      <c r="AK46" s="665"/>
      <c r="AL46" s="665"/>
      <c r="AM46" s="665"/>
      <c r="AN46" s="665"/>
      <c r="AO46" s="665"/>
      <c r="AP46" s="665"/>
      <c r="AQ46" s="253">
        <f t="shared" si="8"/>
        <v>0</v>
      </c>
      <c r="AR46" s="47"/>
    </row>
    <row r="47" spans="1:44" ht="11.45" customHeight="1" x14ac:dyDescent="0.2">
      <c r="A47" s="47"/>
      <c r="B47" s="47"/>
      <c r="C47" s="47"/>
      <c r="D47" s="47"/>
      <c r="E47" s="47"/>
      <c r="F47" s="47"/>
      <c r="G47" s="47"/>
      <c r="H47" s="47"/>
      <c r="I47" s="47"/>
      <c r="J47" s="47"/>
      <c r="K47" s="47"/>
      <c r="V47" s="47"/>
      <c r="W47" s="47"/>
      <c r="X47" s="47"/>
      <c r="Y47" s="47"/>
      <c r="Z47" s="47"/>
      <c r="AA47" s="47"/>
      <c r="AB47" s="47"/>
      <c r="AC47" s="47"/>
      <c r="AD47" s="47"/>
      <c r="AG47" s="55" t="s">
        <v>119</v>
      </c>
      <c r="AH47" s="47"/>
      <c r="AI47" s="47"/>
      <c r="AJ47" s="665"/>
      <c r="AK47" s="665"/>
      <c r="AL47" s="665"/>
      <c r="AM47" s="665"/>
      <c r="AN47" s="665"/>
      <c r="AO47" s="665"/>
      <c r="AP47" s="665"/>
      <c r="AQ47" s="253">
        <f t="shared" si="8"/>
        <v>0</v>
      </c>
      <c r="AR47" s="47"/>
    </row>
    <row r="48" spans="1:44" ht="11.4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J48" s="273"/>
      <c r="AK48" s="273"/>
      <c r="AL48" s="273"/>
      <c r="AM48" s="273"/>
      <c r="AN48" s="273"/>
      <c r="AO48" s="273"/>
      <c r="AP48" s="273"/>
      <c r="AQ48" s="270">
        <f>SUM(AQ41:AQ47)</f>
        <v>0</v>
      </c>
      <c r="AR48" s="47"/>
    </row>
    <row r="49" spans="1:44" ht="11.45" customHeight="1" x14ac:dyDescent="0.2">
      <c r="A49" s="47"/>
      <c r="B49" s="47"/>
      <c r="C49" s="47"/>
      <c r="D49" s="47"/>
      <c r="E49" s="47"/>
      <c r="F49" s="47"/>
      <c r="G49" s="47"/>
      <c r="H49" s="47"/>
      <c r="I49" s="47"/>
      <c r="J49" s="47"/>
      <c r="L49" s="47"/>
      <c r="M49" s="47"/>
      <c r="N49" s="47"/>
      <c r="O49" s="47"/>
      <c r="P49" s="47"/>
      <c r="Q49" s="47"/>
      <c r="R49" s="47"/>
      <c r="S49" s="47"/>
      <c r="T49" s="47"/>
      <c r="U49" s="47"/>
      <c r="V49" s="47"/>
      <c r="W49" s="47"/>
      <c r="X49" s="47"/>
      <c r="Y49" s="47"/>
      <c r="Z49" s="47"/>
      <c r="AA49" s="47"/>
      <c r="AB49" s="47"/>
      <c r="AC49" s="47"/>
      <c r="AD49" s="47"/>
      <c r="AG49" s="15" t="s">
        <v>1110</v>
      </c>
      <c r="AH49" s="47"/>
      <c r="AJ49" s="273"/>
      <c r="AK49" s="273"/>
      <c r="AL49" s="273"/>
      <c r="AM49" s="273"/>
      <c r="AN49" s="273"/>
      <c r="AO49" s="273"/>
      <c r="AP49" s="273"/>
      <c r="AQ49" s="273"/>
      <c r="AR49" s="47"/>
    </row>
    <row r="50" spans="1:44" ht="11.45" customHeight="1" x14ac:dyDescent="0.2">
      <c r="A50" s="47"/>
      <c r="B50" s="47"/>
      <c r="C50" s="47"/>
      <c r="D50" s="47"/>
      <c r="E50" s="47"/>
      <c r="F50" s="47"/>
      <c r="G50" s="47"/>
      <c r="H50" s="47"/>
      <c r="I50" s="47"/>
      <c r="J50" s="47"/>
      <c r="U50" s="47"/>
      <c r="V50" s="47"/>
      <c r="W50" s="47"/>
      <c r="X50" s="47"/>
      <c r="Y50" s="47"/>
      <c r="Z50" s="47"/>
      <c r="AA50" s="47"/>
      <c r="AB50" s="47"/>
      <c r="AC50" s="47"/>
      <c r="AD50" s="47"/>
      <c r="AG50" s="55" t="s">
        <v>1111</v>
      </c>
      <c r="AH50" s="47"/>
      <c r="AJ50" s="252"/>
      <c r="AK50" s="252"/>
      <c r="AL50" s="252"/>
      <c r="AM50" s="252"/>
      <c r="AN50" s="252"/>
      <c r="AO50" s="252"/>
      <c r="AP50" s="252"/>
      <c r="AQ50" s="253">
        <f>CEILING(SUM(AJ50:AP50),0.25)</f>
        <v>0</v>
      </c>
      <c r="AR50" s="47"/>
    </row>
    <row r="51" spans="1:44" ht="11.45" customHeight="1" x14ac:dyDescent="0.2">
      <c r="A51" s="47"/>
      <c r="B51" s="47"/>
      <c r="C51" s="47"/>
      <c r="D51" s="47"/>
      <c r="E51" s="47"/>
      <c r="F51" s="47"/>
      <c r="G51" s="47"/>
      <c r="H51" s="47"/>
      <c r="I51" s="47"/>
      <c r="J51" s="47"/>
      <c r="U51" s="47"/>
      <c r="V51" s="47"/>
      <c r="W51" s="47"/>
      <c r="X51" s="47"/>
      <c r="Y51" s="47"/>
      <c r="Z51" s="47"/>
      <c r="AA51" s="47"/>
      <c r="AB51" s="47"/>
      <c r="AC51" s="47"/>
      <c r="AD51" s="47"/>
      <c r="AG51" s="11" t="s">
        <v>1088</v>
      </c>
      <c r="AH51" s="47"/>
      <c r="AI51" s="47"/>
      <c r="AJ51" s="252"/>
      <c r="AK51" s="252"/>
      <c r="AL51" s="252"/>
      <c r="AM51" s="252"/>
      <c r="AN51" s="252"/>
      <c r="AO51" s="252"/>
      <c r="AP51" s="252"/>
      <c r="AQ51" s="253">
        <f>CEILING(SUM(AJ51:AP51),0.25)</f>
        <v>0</v>
      </c>
      <c r="AR51" s="47"/>
    </row>
    <row r="52" spans="1:44" ht="11.45" customHeight="1" x14ac:dyDescent="0.2">
      <c r="A52" s="47"/>
      <c r="B52" s="47"/>
      <c r="C52" s="47"/>
      <c r="D52" s="47"/>
      <c r="E52" s="47"/>
      <c r="F52" s="47"/>
      <c r="G52" s="47"/>
      <c r="H52" s="47"/>
      <c r="I52" s="47"/>
      <c r="J52" s="47"/>
      <c r="U52" s="47"/>
      <c r="V52" s="47"/>
      <c r="W52" s="47"/>
      <c r="X52" s="47"/>
      <c r="Y52" s="47"/>
      <c r="Z52" s="47"/>
      <c r="AA52" s="47"/>
      <c r="AB52" s="47"/>
      <c r="AC52" s="47"/>
      <c r="AD52" s="47"/>
      <c r="AI52" s="47"/>
      <c r="AJ52" s="273"/>
      <c r="AK52" s="273"/>
      <c r="AL52" s="273"/>
      <c r="AM52" s="273"/>
      <c r="AN52" s="273"/>
      <c r="AO52" s="273"/>
      <c r="AP52" s="273"/>
      <c r="AQ52" s="270">
        <f>SUM(AQ50:AQ51)</f>
        <v>0</v>
      </c>
      <c r="AR52" s="47"/>
    </row>
    <row r="53" spans="1:44" ht="11.45" customHeight="1" x14ac:dyDescent="0.2">
      <c r="A53" s="47"/>
      <c r="B53" s="47"/>
      <c r="C53" s="47"/>
      <c r="D53" s="47"/>
      <c r="E53" s="47"/>
      <c r="F53" s="47"/>
      <c r="G53" s="47"/>
      <c r="H53" s="47"/>
      <c r="I53" s="47"/>
      <c r="J53" s="47"/>
      <c r="U53" s="47"/>
      <c r="V53" s="47"/>
      <c r="W53" s="47"/>
      <c r="X53" s="47"/>
      <c r="Y53" s="47"/>
      <c r="Z53" s="47"/>
      <c r="AA53" s="47"/>
      <c r="AB53" s="47"/>
      <c r="AC53" s="47"/>
      <c r="AD53" s="47"/>
      <c r="AG53" s="49" t="s">
        <v>157</v>
      </c>
      <c r="AH53" s="47"/>
      <c r="AI53" s="47"/>
      <c r="AJ53" s="273"/>
      <c r="AK53" s="273"/>
      <c r="AL53" s="273"/>
      <c r="AM53" s="273"/>
      <c r="AN53" s="273"/>
      <c r="AO53" s="273"/>
      <c r="AP53" s="273"/>
      <c r="AQ53" s="273"/>
      <c r="AR53" s="47"/>
    </row>
    <row r="54" spans="1:44" ht="11.45" customHeight="1" x14ac:dyDescent="0.2">
      <c r="A54" s="47"/>
      <c r="B54" s="47"/>
      <c r="C54" s="47"/>
      <c r="D54" s="47"/>
      <c r="E54" s="47"/>
      <c r="F54" s="47"/>
      <c r="G54" s="47"/>
      <c r="H54" s="47"/>
      <c r="I54" s="47"/>
      <c r="J54" s="47"/>
      <c r="U54" s="47"/>
      <c r="V54" s="47"/>
      <c r="W54" s="47"/>
      <c r="X54" s="47"/>
      <c r="Y54" s="47"/>
      <c r="Z54" s="47"/>
      <c r="AA54" s="47"/>
      <c r="AB54" s="47"/>
      <c r="AC54" s="47"/>
      <c r="AD54" s="47"/>
      <c r="AG54" s="55" t="s">
        <v>158</v>
      </c>
      <c r="AH54" s="47"/>
      <c r="AI54" s="47"/>
      <c r="AJ54" s="252"/>
      <c r="AK54" s="252"/>
      <c r="AL54" s="252"/>
      <c r="AM54" s="252"/>
      <c r="AN54" s="252"/>
      <c r="AO54" s="252"/>
      <c r="AP54" s="252"/>
      <c r="AQ54" s="253">
        <f>CEILING(SUM(AJ54:AP54),0.25)</f>
        <v>0</v>
      </c>
      <c r="AR54" s="47"/>
    </row>
    <row r="55" spans="1:44" ht="11.45" customHeight="1" x14ac:dyDescent="0.2">
      <c r="A55" s="47"/>
      <c r="B55" s="47"/>
      <c r="C55" s="47"/>
      <c r="D55" s="47"/>
      <c r="E55" s="47"/>
      <c r="F55" s="47"/>
      <c r="G55" s="47"/>
      <c r="H55" s="47"/>
      <c r="I55" s="47"/>
      <c r="J55" s="47"/>
      <c r="U55" s="47"/>
      <c r="V55" s="47"/>
      <c r="W55" s="47"/>
      <c r="X55" s="47"/>
      <c r="Y55" s="47"/>
      <c r="Z55" s="47"/>
      <c r="AA55" s="47"/>
      <c r="AB55" s="47"/>
      <c r="AC55" s="47"/>
      <c r="AD55" s="47"/>
      <c r="AG55" s="55" t="s">
        <v>159</v>
      </c>
      <c r="AH55" s="47"/>
      <c r="AI55" s="47"/>
      <c r="AJ55" s="252"/>
      <c r="AK55" s="252"/>
      <c r="AL55" s="252"/>
      <c r="AM55" s="252"/>
      <c r="AN55" s="252"/>
      <c r="AO55" s="252"/>
      <c r="AP55" s="252"/>
      <c r="AQ55" s="253">
        <f>CEILING(SUM(AJ55:AP55),0.25)</f>
        <v>0</v>
      </c>
      <c r="AR55" s="47"/>
    </row>
    <row r="56" spans="1:44" ht="11.45" customHeight="1" x14ac:dyDescent="0.2">
      <c r="A56" s="47"/>
      <c r="B56" s="47"/>
      <c r="C56" s="47"/>
      <c r="D56" s="47"/>
      <c r="E56" s="47"/>
      <c r="F56" s="47"/>
      <c r="G56" s="47"/>
      <c r="H56" s="47"/>
      <c r="I56" s="47"/>
      <c r="J56" s="47"/>
      <c r="U56" s="47"/>
      <c r="V56" s="47"/>
      <c r="W56" s="47"/>
      <c r="X56" s="47"/>
      <c r="Y56" s="47"/>
      <c r="Z56" s="47"/>
      <c r="AA56" s="47"/>
      <c r="AB56" s="47"/>
      <c r="AC56" s="47"/>
      <c r="AD56" s="47"/>
      <c r="AI56" s="47"/>
      <c r="AJ56" s="602" t="s">
        <v>245</v>
      </c>
      <c r="AK56" s="602" t="s">
        <v>245</v>
      </c>
      <c r="AL56" s="602" t="s">
        <v>245</v>
      </c>
      <c r="AM56" s="602"/>
      <c r="AN56" s="602" t="s">
        <v>245</v>
      </c>
      <c r="AO56" s="602" t="s">
        <v>245</v>
      </c>
      <c r="AP56" s="602"/>
      <c r="AQ56" s="270">
        <f>SUM(AQ54:AQ55)</f>
        <v>0</v>
      </c>
      <c r="AR56" s="47"/>
    </row>
    <row r="57" spans="1:44" ht="11.45" customHeight="1" thickBot="1" x14ac:dyDescent="0.25">
      <c r="A57" s="47"/>
      <c r="B57" s="47"/>
      <c r="C57" s="47"/>
      <c r="I57" s="47"/>
      <c r="J57" s="47"/>
      <c r="U57" s="47"/>
      <c r="V57" s="47"/>
      <c r="W57" s="47"/>
      <c r="X57" s="47"/>
      <c r="Y57" s="47"/>
      <c r="Z57" s="47"/>
      <c r="AA57" s="47"/>
      <c r="AB57" s="47"/>
      <c r="AC57" s="47"/>
      <c r="AD57" s="47"/>
      <c r="AI57" s="47"/>
      <c r="AJ57" s="290"/>
      <c r="AK57" s="290"/>
      <c r="AL57" s="290"/>
      <c r="AM57" s="290"/>
      <c r="AN57" s="290"/>
      <c r="AO57" s="290"/>
      <c r="AP57" s="290"/>
      <c r="AQ57" s="603"/>
      <c r="AR57" s="47"/>
    </row>
    <row r="58" spans="1:44" ht="11.45" customHeight="1" thickTop="1" x14ac:dyDescent="0.2">
      <c r="U58" s="47"/>
      <c r="V58" s="47"/>
      <c r="W58" s="47"/>
      <c r="X58" s="47"/>
      <c r="Y58" s="47"/>
      <c r="Z58" s="47"/>
      <c r="AA58" s="47"/>
      <c r="AB58" s="47"/>
      <c r="AC58" s="47"/>
      <c r="AD58" s="47"/>
      <c r="AI58" s="47" t="s">
        <v>57</v>
      </c>
      <c r="AJ58" s="469">
        <f t="shared" ref="AJ58:AP58" si="9">+SUM(AJ11:AJ55)</f>
        <v>0</v>
      </c>
      <c r="AK58" s="469">
        <f t="shared" si="9"/>
        <v>0</v>
      </c>
      <c r="AL58" s="469">
        <f t="shared" si="9"/>
        <v>0</v>
      </c>
      <c r="AM58" s="469">
        <f t="shared" si="9"/>
        <v>0</v>
      </c>
      <c r="AN58" s="469">
        <f t="shared" si="9"/>
        <v>0</v>
      </c>
      <c r="AO58" s="469">
        <f t="shared" si="9"/>
        <v>0</v>
      </c>
      <c r="AP58" s="469">
        <f t="shared" si="9"/>
        <v>0</v>
      </c>
      <c r="AQ58" s="469">
        <f>ROUND(SUM(SUM(AQ11:AQ18,AQ21:AQ28,AQ32:AQ38,AQ41:AQ47,AQ50:AQ51,AQ54:AQ55)),0)</f>
        <v>0</v>
      </c>
      <c r="AR58" s="47"/>
    </row>
    <row r="59" spans="1:44" ht="11.45" customHeight="1" x14ac:dyDescent="0.2">
      <c r="U59" s="47"/>
      <c r="V59" s="47"/>
      <c r="W59" s="47"/>
      <c r="X59" s="47"/>
      <c r="Y59" s="47"/>
      <c r="Z59" s="47"/>
      <c r="AA59" s="47"/>
      <c r="AB59" s="47"/>
      <c r="AC59" s="47"/>
      <c r="AD59" s="47"/>
      <c r="AI59" s="14"/>
      <c r="AJ59" s="286"/>
      <c r="AK59" s="286"/>
      <c r="AL59" s="286"/>
      <c r="AM59" s="286"/>
      <c r="AN59" s="286"/>
      <c r="AO59" s="286"/>
      <c r="AP59" s="286"/>
      <c r="AQ59" s="528"/>
      <c r="AR59" s="47"/>
    </row>
    <row r="60" spans="1:44" ht="11.45" customHeight="1" x14ac:dyDescent="0.2">
      <c r="U60" s="47"/>
      <c r="V60" s="47"/>
      <c r="W60" s="47"/>
      <c r="X60" s="47"/>
      <c r="Y60" s="47"/>
      <c r="Z60" s="47"/>
      <c r="AA60" s="47"/>
      <c r="AB60" s="47"/>
      <c r="AC60" s="47"/>
      <c r="AD60" s="47"/>
      <c r="AI60" s="54" t="s">
        <v>46</v>
      </c>
      <c r="AJ60" s="591">
        <f t="shared" ref="AJ60:AP60" si="10">+N40+Y39+AJ58</f>
        <v>0</v>
      </c>
      <c r="AK60" s="591">
        <f t="shared" si="10"/>
        <v>0</v>
      </c>
      <c r="AL60" s="591">
        <f t="shared" si="10"/>
        <v>0</v>
      </c>
      <c r="AM60" s="591">
        <f t="shared" si="10"/>
        <v>0</v>
      </c>
      <c r="AN60" s="591">
        <f t="shared" si="10"/>
        <v>0</v>
      </c>
      <c r="AO60" s="591">
        <f t="shared" si="10"/>
        <v>0</v>
      </c>
      <c r="AP60" s="591">
        <f t="shared" si="10"/>
        <v>0</v>
      </c>
      <c r="AQ60" s="281">
        <f>SUM(AJ60:AP60)</f>
        <v>0</v>
      </c>
      <c r="AR60" s="47"/>
    </row>
    <row r="61" spans="1:44" ht="11.45" customHeight="1" x14ac:dyDescent="0.2">
      <c r="U61" s="47"/>
      <c r="V61" s="47"/>
      <c r="W61" s="47"/>
      <c r="X61" s="47"/>
      <c r="Y61" s="47"/>
      <c r="Z61" s="47"/>
      <c r="AA61" s="47"/>
      <c r="AB61" s="47"/>
      <c r="AC61" s="47"/>
      <c r="AD61" s="47"/>
      <c r="AH61" s="14"/>
      <c r="AJ61" s="703">
        <f>IF($AQ$60=0,0,AJ60/$AQ$60)</f>
        <v>0</v>
      </c>
      <c r="AK61" s="703">
        <f t="shared" ref="AK61:AO61" si="11">IF($AQ$60=0,0,AK60/$AQ$60)</f>
        <v>0</v>
      </c>
      <c r="AL61" s="703">
        <f t="shared" si="11"/>
        <v>0</v>
      </c>
      <c r="AM61" s="703">
        <f t="shared" si="11"/>
        <v>0</v>
      </c>
      <c r="AN61" s="703">
        <f t="shared" si="11"/>
        <v>0</v>
      </c>
      <c r="AO61" s="703">
        <f t="shared" si="11"/>
        <v>0</v>
      </c>
      <c r="AP61" s="703">
        <f>IF($AQ$60=0,0,AP60/$AQ$60)</f>
        <v>0</v>
      </c>
      <c r="AQ61" s="721">
        <f>SUM(AJ61:AP61)</f>
        <v>0</v>
      </c>
      <c r="AR61" s="47"/>
    </row>
    <row r="62" spans="1:44" ht="11.45" customHeight="1" x14ac:dyDescent="0.2">
      <c r="U62" s="47"/>
      <c r="V62" s="47"/>
      <c r="W62" s="47"/>
      <c r="X62" s="47"/>
      <c r="Y62" s="47"/>
      <c r="Z62" s="47"/>
      <c r="AA62" s="47"/>
      <c r="AB62" s="47"/>
      <c r="AC62" s="47"/>
      <c r="AD62" s="47"/>
      <c r="AR62" s="47"/>
    </row>
    <row r="63" spans="1:44" ht="11.45" customHeight="1" x14ac:dyDescent="0.2">
      <c r="U63" s="47"/>
      <c r="V63" s="47"/>
      <c r="W63" s="47"/>
      <c r="X63" s="47"/>
      <c r="Y63" s="47"/>
      <c r="Z63" s="47"/>
      <c r="AA63" s="47"/>
      <c r="AB63" s="47"/>
      <c r="AC63" s="47"/>
      <c r="AD63" s="47"/>
      <c r="AR63" s="47"/>
    </row>
    <row r="64" spans="1:44" ht="11.45" customHeight="1" x14ac:dyDescent="0.2">
      <c r="U64" s="47"/>
      <c r="V64" s="47"/>
      <c r="W64" s="47"/>
      <c r="X64" s="47"/>
      <c r="Y64" s="47"/>
      <c r="Z64" s="47"/>
      <c r="AA64" s="47"/>
      <c r="AB64" s="47"/>
      <c r="AC64" s="47"/>
      <c r="AD64" s="47"/>
      <c r="AR64" s="47"/>
    </row>
    <row r="65" spans="21:30" ht="11.45" customHeight="1" x14ac:dyDescent="0.2">
      <c r="U65" s="47"/>
      <c r="V65" s="47"/>
      <c r="W65" s="47"/>
      <c r="X65" s="47"/>
      <c r="Y65" s="47"/>
      <c r="Z65" s="47"/>
      <c r="AA65" s="47"/>
      <c r="AB65" s="47"/>
      <c r="AC65" s="47"/>
      <c r="AD65" s="47"/>
    </row>
    <row r="66" spans="21:30" ht="11.45" customHeight="1" x14ac:dyDescent="0.2">
      <c r="U66" s="47"/>
      <c r="V66" s="47"/>
      <c r="W66" s="47"/>
      <c r="X66" s="47"/>
      <c r="Y66" s="47"/>
      <c r="Z66" s="47"/>
      <c r="AA66" s="47"/>
      <c r="AB66" s="47"/>
      <c r="AC66" s="47"/>
      <c r="AD66" s="47"/>
    </row>
    <row r="67" spans="21:30" ht="11.45" customHeight="1" x14ac:dyDescent="0.2">
      <c r="U67" s="47"/>
      <c r="V67" s="47"/>
      <c r="W67" s="47"/>
      <c r="X67" s="47"/>
      <c r="Y67" s="47"/>
      <c r="Z67" s="47"/>
      <c r="AA67" s="47"/>
      <c r="AB67" s="47"/>
      <c r="AC67" s="47"/>
      <c r="AD67" s="47"/>
    </row>
    <row r="68" spans="21:30" ht="11.45" customHeight="1" x14ac:dyDescent="0.2">
      <c r="U68" s="47"/>
      <c r="V68" s="47"/>
      <c r="W68" s="47"/>
      <c r="X68" s="47"/>
      <c r="Y68" s="47"/>
      <c r="Z68" s="47"/>
      <c r="AA68" s="47"/>
      <c r="AB68" s="47"/>
      <c r="AC68" s="47"/>
      <c r="AD68" s="47"/>
    </row>
    <row r="69" spans="21:30" ht="11.45" customHeight="1" x14ac:dyDescent="0.2">
      <c r="U69" s="47"/>
      <c r="V69" s="47"/>
      <c r="W69" s="47"/>
      <c r="X69" s="47"/>
      <c r="Y69" s="47"/>
      <c r="Z69" s="47"/>
      <c r="AA69" s="47"/>
      <c r="AB69" s="47"/>
      <c r="AC69" s="47"/>
      <c r="AD69" s="47"/>
    </row>
    <row r="70" spans="21:30" ht="11.45" customHeight="1" x14ac:dyDescent="0.2">
      <c r="U70" s="47"/>
      <c r="V70" s="47"/>
      <c r="W70" s="47"/>
      <c r="X70" s="47"/>
      <c r="Y70" s="47"/>
      <c r="Z70" s="47"/>
      <c r="AA70" s="47"/>
      <c r="AB70" s="47"/>
      <c r="AC70" s="47"/>
      <c r="AD70" s="47"/>
    </row>
    <row r="71" spans="21:30" x14ac:dyDescent="0.2">
      <c r="U71" s="47"/>
      <c r="V71" s="47"/>
      <c r="W71" s="47"/>
      <c r="X71" s="47"/>
      <c r="Y71" s="47"/>
      <c r="Z71" s="47"/>
      <c r="AA71" s="47"/>
      <c r="AB71" s="47"/>
      <c r="AC71" s="47"/>
      <c r="AD71" s="47"/>
    </row>
    <row r="72" spans="21:30" x14ac:dyDescent="0.2">
      <c r="U72" s="47"/>
      <c r="V72" s="47"/>
      <c r="W72" s="47"/>
      <c r="X72" s="47"/>
      <c r="Y72" s="47"/>
      <c r="Z72" s="47"/>
      <c r="AA72" s="47"/>
      <c r="AB72" s="47"/>
      <c r="AC72" s="47"/>
      <c r="AD72" s="47"/>
    </row>
    <row r="73" spans="21:30" x14ac:dyDescent="0.2">
      <c r="U73" s="47"/>
      <c r="V73" s="47"/>
      <c r="W73" s="47"/>
      <c r="X73" s="47"/>
      <c r="Y73" s="47"/>
      <c r="Z73" s="47"/>
      <c r="AA73" s="47"/>
      <c r="AB73" s="47"/>
      <c r="AC73" s="47"/>
      <c r="AD73" s="47"/>
    </row>
    <row r="74" spans="21:30" x14ac:dyDescent="0.2">
      <c r="U74" s="47"/>
      <c r="V74" s="47"/>
      <c r="W74" s="47"/>
      <c r="X74" s="47"/>
      <c r="Y74" s="47"/>
      <c r="Z74" s="47"/>
      <c r="AA74" s="47"/>
      <c r="AB74" s="47"/>
      <c r="AC74" s="47"/>
      <c r="AD74" s="47"/>
    </row>
    <row r="75" spans="21:30" x14ac:dyDescent="0.2">
      <c r="U75" s="47"/>
      <c r="V75" s="47"/>
      <c r="W75" s="47"/>
      <c r="X75" s="47"/>
      <c r="Y75" s="47"/>
      <c r="Z75" s="47"/>
      <c r="AA75" s="47"/>
      <c r="AB75" s="47"/>
      <c r="AC75" s="47"/>
      <c r="AD75" s="47"/>
    </row>
    <row r="76" spans="21:30" x14ac:dyDescent="0.2">
      <c r="U76" s="47"/>
      <c r="V76" s="47"/>
      <c r="W76" s="47"/>
      <c r="X76" s="47"/>
      <c r="Y76" s="47"/>
      <c r="Z76" s="47"/>
      <c r="AA76" s="47"/>
      <c r="AB76" s="47"/>
      <c r="AC76" s="47"/>
      <c r="AD76" s="47"/>
    </row>
    <row r="77" spans="21:30" x14ac:dyDescent="0.2">
      <c r="U77" s="47"/>
      <c r="V77" s="47"/>
      <c r="W77" s="47"/>
      <c r="X77" s="47"/>
      <c r="Y77" s="47"/>
      <c r="Z77" s="47"/>
      <c r="AA77" s="47"/>
      <c r="AB77" s="47"/>
      <c r="AC77" s="47"/>
      <c r="AD77" s="47"/>
    </row>
    <row r="78" spans="21:30" x14ac:dyDescent="0.2">
      <c r="U78" s="47"/>
      <c r="V78" s="47"/>
      <c r="W78" s="47"/>
      <c r="X78" s="47"/>
      <c r="Y78" s="47"/>
      <c r="Z78" s="47"/>
      <c r="AA78" s="47"/>
      <c r="AB78" s="47"/>
      <c r="AC78" s="47"/>
      <c r="AD78" s="47"/>
    </row>
    <row r="79" spans="21:30" x14ac:dyDescent="0.2">
      <c r="U79" s="47"/>
      <c r="V79" s="47"/>
      <c r="W79" s="47"/>
      <c r="X79" s="47"/>
      <c r="Y79" s="47"/>
      <c r="Z79" s="47"/>
      <c r="AA79" s="47"/>
      <c r="AB79" s="47"/>
      <c r="AC79" s="47"/>
      <c r="AD79" s="47"/>
    </row>
    <row r="80" spans="21:30" x14ac:dyDescent="0.2">
      <c r="U80" s="47"/>
      <c r="V80" s="47"/>
      <c r="W80" s="47"/>
      <c r="X80" s="47"/>
      <c r="Y80" s="47"/>
      <c r="Z80" s="47"/>
      <c r="AA80" s="47"/>
      <c r="AB80" s="47"/>
      <c r="AC80" s="47"/>
      <c r="AD80" s="47"/>
    </row>
    <row r="81" spans="21:30" x14ac:dyDescent="0.2">
      <c r="U81" s="47"/>
      <c r="V81" s="47"/>
      <c r="W81" s="47"/>
      <c r="X81" s="47"/>
      <c r="Y81" s="47"/>
      <c r="Z81" s="47"/>
      <c r="AA81" s="47"/>
      <c r="AB81" s="47"/>
      <c r="AC81" s="47"/>
      <c r="AD81" s="47"/>
    </row>
    <row r="82" spans="21:30" x14ac:dyDescent="0.2">
      <c r="U82" s="47"/>
      <c r="V82" s="47"/>
      <c r="W82" s="47"/>
      <c r="X82" s="47"/>
      <c r="Y82" s="47"/>
      <c r="Z82" s="47"/>
      <c r="AA82" s="47"/>
      <c r="AB82" s="47"/>
      <c r="AC82" s="47"/>
      <c r="AD82" s="47"/>
    </row>
    <row r="83" spans="21:30" x14ac:dyDescent="0.2">
      <c r="U83" s="47"/>
      <c r="V83" s="47"/>
      <c r="W83" s="47"/>
      <c r="X83" s="47"/>
      <c r="Y83" s="47"/>
      <c r="Z83" s="47"/>
      <c r="AA83" s="47"/>
      <c r="AB83" s="47"/>
      <c r="AC83" s="47"/>
      <c r="AD83" s="47"/>
    </row>
    <row r="84" spans="21:30" x14ac:dyDescent="0.2">
      <c r="U84" s="47"/>
      <c r="V84" s="47"/>
      <c r="W84" s="47"/>
      <c r="X84" s="47"/>
      <c r="Y84" s="47"/>
      <c r="Z84" s="47"/>
      <c r="AA84" s="47"/>
      <c r="AB84" s="47"/>
      <c r="AC84" s="47"/>
      <c r="AD84" s="47"/>
    </row>
    <row r="85" spans="21:30" x14ac:dyDescent="0.2">
      <c r="U85" s="47"/>
      <c r="V85" s="47"/>
      <c r="W85" s="47"/>
      <c r="X85" s="47"/>
      <c r="Y85" s="47"/>
      <c r="Z85" s="47"/>
      <c r="AA85" s="47"/>
      <c r="AB85" s="47"/>
      <c r="AC85" s="47"/>
      <c r="AD85" s="47"/>
    </row>
    <row r="86" spans="21:30" x14ac:dyDescent="0.2">
      <c r="U86" s="47"/>
      <c r="V86" s="47"/>
      <c r="W86" s="47"/>
      <c r="X86" s="47"/>
      <c r="Y86" s="47"/>
      <c r="Z86" s="47"/>
      <c r="AA86" s="47"/>
      <c r="AB86" s="47"/>
      <c r="AC86" s="47"/>
      <c r="AD86" s="47"/>
    </row>
    <row r="87" spans="21:30" x14ac:dyDescent="0.2">
      <c r="U87" s="47"/>
      <c r="W87" s="47"/>
      <c r="X87" s="47"/>
      <c r="Y87" s="47"/>
      <c r="Z87" s="47"/>
      <c r="AA87" s="47"/>
      <c r="AB87" s="47"/>
      <c r="AC87" s="47"/>
      <c r="AD87" s="47"/>
    </row>
    <row r="88" spans="21:30" x14ac:dyDescent="0.2">
      <c r="U88" s="47"/>
    </row>
  </sheetData>
  <sheetProtection algorithmName="SHA-512" hashValue="+FF8UGnMAcNZLP2d3Onigkq2DLlSdxhLpdLbh+uoun0NYIrnN2U2A7/P6w52XezZC7QD7MZQmYURY7W63C7icw==" saltValue="OejyRT8K2OCikWKA/vZMqA==" spinCount="100000" sheet="1" objects="1" scenarios="1"/>
  <customSheetViews>
    <customSheetView guid="{E85A38F2-46A0-11D3-99A6-006008C1857C}" showRuler="0" topLeftCell="A3">
      <selection activeCell="F8" sqref="F8"/>
      <pageMargins left="0.35" right="0.35" top="0.5" bottom="0.5" header="0" footer="0.25"/>
      <printOptions horizontalCentered="1"/>
      <pageSetup pageOrder="overThenDown" orientation="portrait" horizontalDpi="300" verticalDpi="0" r:id="rId1"/>
      <headerFooter alignWithMargins="0">
        <oddFooter>&amp;L&amp;8Date of Estimate: &amp;D&amp;C&amp;8File Name: &amp;F&amp;R&amp;8Sheet &amp;P of  &amp;N</oddFooter>
      </headerFooter>
    </customSheetView>
    <customSheetView guid="{606B6F42-3543-11D3-AF48-00A02490DF4B}" showRuler="0" topLeftCell="A3">
      <selection activeCell="F8" sqref="F8"/>
      <pageMargins left="0.35" right="0.35" top="0.5" bottom="0.5" header="0" footer="0.25"/>
      <printOptions horizontalCentered="1"/>
      <pageSetup pageOrder="overThenDown" orientation="portrait" horizontalDpi="300" verticalDpi="0" r:id="rId2"/>
      <headerFooter alignWithMargins="0">
        <oddFooter>&amp;L&amp;8Date of Estimate: &amp;D&amp;C&amp;8File Name: &amp;F&amp;R&amp;8Sheet &amp;P of  &amp;N</oddFooter>
      </headerFooter>
    </customSheetView>
    <customSheetView guid="{F2D9B7A0-CD8B-11D2-B74E-0020AFD92DC7}" showPageBreaks="1" showRuler="0" topLeftCell="A3">
      <selection activeCell="F8" sqref="F8"/>
      <pageMargins left="0.35" right="0.35" top="0.5" bottom="0.5" header="0" footer="0.25"/>
      <printOptions horizontalCentered="1"/>
      <pageSetup pageOrder="overThenDown" orientation="portrait" horizontalDpi="300" verticalDpi="0" r:id="rId3"/>
      <headerFooter alignWithMargins="0">
        <oddFooter>&amp;L&amp;8Date of Estimate: &amp;D&amp;C&amp;8File Name: &amp;F&amp;R&amp;8Sheet &amp;P of  &amp;N</oddFooter>
      </headerFooter>
    </customSheetView>
  </customSheetViews>
  <mergeCells count="3">
    <mergeCell ref="A8:J8"/>
    <mergeCell ref="E29:G29"/>
    <mergeCell ref="E24:G24"/>
  </mergeCells>
  <phoneticPr fontId="40" type="noConversion"/>
  <printOptions horizontalCentered="1"/>
  <pageMargins left="0.35" right="0.15" top="0.5" bottom="0.5" header="0" footer="0.25"/>
  <pageSetup scale="97" pageOrder="overThenDown" orientation="portrait" r:id="rId4"/>
  <headerFooter alignWithMargins="0">
    <oddFooter>&amp;L&amp;8Date of Estimate: &amp;D&amp;C&amp;8File Name: &amp;F</oddFooter>
  </headerFooter>
  <colBreaks count="2" manualBreakCount="2">
    <brk id="10" max="58"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6D192-C087-421F-9797-57265C453251}">
  <sheetPr codeName="Sheet4"/>
  <dimension ref="A1:A74"/>
  <sheetViews>
    <sheetView zoomScaleNormal="100" workbookViewId="0">
      <selection activeCell="B101" sqref="B101"/>
    </sheetView>
  </sheetViews>
  <sheetFormatPr defaultColWidth="9.140625" defaultRowHeight="12.75" x14ac:dyDescent="0.2"/>
  <cols>
    <col min="1" max="1" width="107.28515625" customWidth="1"/>
  </cols>
  <sheetData>
    <row r="1" spans="1:1" ht="18.75" x14ac:dyDescent="0.2">
      <c r="A1" s="315" t="s">
        <v>789</v>
      </c>
    </row>
    <row r="2" spans="1:1" ht="15" x14ac:dyDescent="0.2">
      <c r="A2" s="316"/>
    </row>
    <row r="3" spans="1:1" ht="27.75" x14ac:dyDescent="0.2">
      <c r="A3" s="317" t="s">
        <v>790</v>
      </c>
    </row>
    <row r="4" spans="1:1" ht="15" x14ac:dyDescent="0.2">
      <c r="A4" s="317"/>
    </row>
    <row r="5" spans="1:1" ht="53.25" x14ac:dyDescent="0.2">
      <c r="A5" s="317" t="s">
        <v>791</v>
      </c>
    </row>
    <row r="6" spans="1:1" ht="15" x14ac:dyDescent="0.2">
      <c r="A6" s="317"/>
    </row>
    <row r="7" spans="1:1" ht="66" x14ac:dyDescent="0.2">
      <c r="A7" s="318" t="s">
        <v>792</v>
      </c>
    </row>
    <row r="8" spans="1:1" ht="15" x14ac:dyDescent="0.2">
      <c r="A8" s="319"/>
    </row>
    <row r="9" spans="1:1" ht="78.75" x14ac:dyDescent="0.2">
      <c r="A9" s="317" t="s">
        <v>793</v>
      </c>
    </row>
    <row r="10" spans="1:1" ht="15" x14ac:dyDescent="0.2">
      <c r="A10" s="317"/>
    </row>
    <row r="11" spans="1:1" ht="40.5" x14ac:dyDescent="0.2">
      <c r="A11" s="317" t="s">
        <v>794</v>
      </c>
    </row>
    <row r="12" spans="1:1" ht="15" x14ac:dyDescent="0.2">
      <c r="A12" s="317"/>
    </row>
    <row r="13" spans="1:1" ht="60" x14ac:dyDescent="0.2">
      <c r="A13" s="320" t="s">
        <v>818</v>
      </c>
    </row>
    <row r="14" spans="1:1" ht="15" x14ac:dyDescent="0.2">
      <c r="A14" s="317"/>
    </row>
    <row r="15" spans="1:1" ht="72.75" x14ac:dyDescent="0.2">
      <c r="A15" s="317" t="s">
        <v>795</v>
      </c>
    </row>
    <row r="16" spans="1:1" ht="15" x14ac:dyDescent="0.2">
      <c r="A16" s="317"/>
    </row>
    <row r="17" spans="1:1" ht="45" x14ac:dyDescent="0.2">
      <c r="A17" s="318" t="s">
        <v>796</v>
      </c>
    </row>
    <row r="18" spans="1:1" ht="15" x14ac:dyDescent="0.2">
      <c r="A18" s="318"/>
    </row>
    <row r="19" spans="1:1" ht="66" x14ac:dyDescent="0.2">
      <c r="A19" s="317" t="s">
        <v>797</v>
      </c>
    </row>
    <row r="20" spans="1:1" ht="15" x14ac:dyDescent="0.2">
      <c r="A20" s="317"/>
    </row>
    <row r="21" spans="1:1" ht="40.5" x14ac:dyDescent="0.2">
      <c r="A21" s="317" t="s">
        <v>798</v>
      </c>
    </row>
    <row r="22" spans="1:1" ht="15" x14ac:dyDescent="0.2">
      <c r="A22" s="317"/>
    </row>
    <row r="23" spans="1:1" ht="53.25" x14ac:dyDescent="0.2">
      <c r="A23" s="317" t="s">
        <v>799</v>
      </c>
    </row>
    <row r="24" spans="1:1" ht="15" x14ac:dyDescent="0.2">
      <c r="A24" s="317"/>
    </row>
    <row r="25" spans="1:1" ht="40.5" x14ac:dyDescent="0.2">
      <c r="A25" s="317" t="s">
        <v>800</v>
      </c>
    </row>
    <row r="26" spans="1:1" ht="15" x14ac:dyDescent="0.2">
      <c r="A26" s="317"/>
    </row>
    <row r="27" spans="1:1" ht="53.25" x14ac:dyDescent="0.2">
      <c r="A27" s="317" t="s">
        <v>801</v>
      </c>
    </row>
    <row r="28" spans="1:1" ht="15" x14ac:dyDescent="0.2">
      <c r="A28" s="317"/>
    </row>
    <row r="29" spans="1:1" ht="15" x14ac:dyDescent="0.2">
      <c r="A29" s="317" t="s">
        <v>802</v>
      </c>
    </row>
    <row r="30" spans="1:1" ht="15" x14ac:dyDescent="0.2">
      <c r="A30" s="317"/>
    </row>
    <row r="31" spans="1:1" ht="27.75" x14ac:dyDescent="0.2">
      <c r="A31" s="317" t="s">
        <v>803</v>
      </c>
    </row>
    <row r="32" spans="1:1" ht="15" x14ac:dyDescent="0.2">
      <c r="A32" s="317"/>
    </row>
    <row r="33" spans="1:1" ht="40.5" x14ac:dyDescent="0.2">
      <c r="A33" s="317" t="s">
        <v>804</v>
      </c>
    </row>
    <row r="34" spans="1:1" ht="15" x14ac:dyDescent="0.2">
      <c r="A34" s="316"/>
    </row>
    <row r="35" spans="1:1" ht="40.5" x14ac:dyDescent="0.2">
      <c r="A35" s="317" t="s">
        <v>805</v>
      </c>
    </row>
    <row r="36" spans="1:1" ht="15" x14ac:dyDescent="0.2">
      <c r="A36" s="317"/>
    </row>
    <row r="37" spans="1:1" ht="27.75" x14ac:dyDescent="0.2">
      <c r="A37" s="317" t="s">
        <v>806</v>
      </c>
    </row>
    <row r="38" spans="1:1" ht="15" x14ac:dyDescent="0.2">
      <c r="A38" s="317"/>
    </row>
    <row r="39" spans="1:1" ht="27.75" x14ac:dyDescent="0.2">
      <c r="A39" s="317" t="s">
        <v>807</v>
      </c>
    </row>
    <row r="40" spans="1:1" ht="15" x14ac:dyDescent="0.2">
      <c r="A40" s="318"/>
    </row>
    <row r="41" spans="1:1" ht="40.5" x14ac:dyDescent="0.2">
      <c r="A41" s="317" t="s">
        <v>808</v>
      </c>
    </row>
    <row r="42" spans="1:1" ht="15" x14ac:dyDescent="0.2">
      <c r="A42" s="317"/>
    </row>
    <row r="43" spans="1:1" ht="40.5" x14ac:dyDescent="0.2">
      <c r="A43" s="317" t="s">
        <v>809</v>
      </c>
    </row>
    <row r="44" spans="1:1" ht="15" x14ac:dyDescent="0.2">
      <c r="A44" s="317"/>
    </row>
    <row r="45" spans="1:1" ht="40.5" x14ac:dyDescent="0.2">
      <c r="A45" s="317" t="s">
        <v>810</v>
      </c>
    </row>
    <row r="46" spans="1:1" ht="15" x14ac:dyDescent="0.2">
      <c r="A46" s="317"/>
    </row>
    <row r="47" spans="1:1" ht="40.5" x14ac:dyDescent="0.2">
      <c r="A47" s="317" t="s">
        <v>811</v>
      </c>
    </row>
    <row r="48" spans="1:1" ht="15" x14ac:dyDescent="0.2">
      <c r="A48" s="317"/>
    </row>
    <row r="49" spans="1:1" ht="27.75" x14ac:dyDescent="0.2">
      <c r="A49" s="317" t="s">
        <v>812</v>
      </c>
    </row>
    <row r="50" spans="1:1" ht="15" x14ac:dyDescent="0.2">
      <c r="A50" s="317"/>
    </row>
    <row r="51" spans="1:1" ht="15" x14ac:dyDescent="0.2">
      <c r="A51" s="317" t="s">
        <v>813</v>
      </c>
    </row>
    <row r="52" spans="1:1" ht="15" x14ac:dyDescent="0.2">
      <c r="A52" s="317"/>
    </row>
    <row r="53" spans="1:1" ht="27.75" x14ac:dyDescent="0.2">
      <c r="A53" s="317" t="s">
        <v>814</v>
      </c>
    </row>
    <row r="54" spans="1:1" ht="15" x14ac:dyDescent="0.2">
      <c r="A54" s="317"/>
    </row>
    <row r="55" spans="1:1" ht="40.5" x14ac:dyDescent="0.2">
      <c r="A55" s="317" t="s">
        <v>815</v>
      </c>
    </row>
    <row r="56" spans="1:1" ht="15" x14ac:dyDescent="0.2">
      <c r="A56" s="317"/>
    </row>
    <row r="57" spans="1:1" ht="15" x14ac:dyDescent="0.2">
      <c r="A57" s="317"/>
    </row>
    <row r="58" spans="1:1" ht="15" x14ac:dyDescent="0.2">
      <c r="A58" s="317"/>
    </row>
    <row r="59" spans="1:1" ht="15" x14ac:dyDescent="0.2">
      <c r="A59" s="317"/>
    </row>
    <row r="60" spans="1:1" ht="15" x14ac:dyDescent="0.2">
      <c r="A60" s="317"/>
    </row>
    <row r="61" spans="1:1" ht="15" x14ac:dyDescent="0.2">
      <c r="A61" s="317"/>
    </row>
    <row r="62" spans="1:1" ht="15" x14ac:dyDescent="0.2">
      <c r="A62" s="317"/>
    </row>
    <row r="63" spans="1:1" ht="15" x14ac:dyDescent="0.2">
      <c r="A63" s="317"/>
    </row>
    <row r="64" spans="1:1" ht="15" x14ac:dyDescent="0.2">
      <c r="A64" s="317"/>
    </row>
    <row r="65" spans="1:1" ht="15" x14ac:dyDescent="0.2">
      <c r="A65" s="317"/>
    </row>
    <row r="66" spans="1:1" ht="15" x14ac:dyDescent="0.2">
      <c r="A66" s="317"/>
    </row>
    <row r="67" spans="1:1" ht="15" x14ac:dyDescent="0.2">
      <c r="A67" s="317"/>
    </row>
    <row r="68" spans="1:1" ht="15" x14ac:dyDescent="0.2">
      <c r="A68" s="317"/>
    </row>
    <row r="69" spans="1:1" ht="15" x14ac:dyDescent="0.2">
      <c r="A69" s="317"/>
    </row>
    <row r="70" spans="1:1" ht="15" x14ac:dyDescent="0.2">
      <c r="A70" s="317"/>
    </row>
    <row r="71" spans="1:1" ht="15" x14ac:dyDescent="0.2">
      <c r="A71" s="317"/>
    </row>
    <row r="72" spans="1:1" ht="15" x14ac:dyDescent="0.2">
      <c r="A72" s="317"/>
    </row>
    <row r="73" spans="1:1" ht="15" x14ac:dyDescent="0.2">
      <c r="A73" s="317"/>
    </row>
    <row r="74" spans="1:1" x14ac:dyDescent="0.2">
      <c r="A74" s="321"/>
    </row>
  </sheetData>
  <sheetProtection algorithmName="SHA-512" hashValue="gqJmScZrvF+zsuPjUbRdEpMjrgsZB4+C3saJM/AWEGbfyau4Vq/M5sGZXPLGOQ93M+REXrQ88KGXchrnIjVsgw==" saltValue="Np/9lx0pU/B2A6WX0zilMQ==" spinCount="100000" sheet="1" objects="1" scenarios="1"/>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8B7A0-321D-40E5-8459-1A9D137DB4C8}">
  <sheetPr codeName="Sheet24">
    <tabColor rgb="FFFFFF00"/>
  </sheetPr>
  <dimension ref="A1:BL63"/>
  <sheetViews>
    <sheetView topLeftCell="A7" zoomScaleNormal="100" zoomScaleSheetLayoutView="106" workbookViewId="0">
      <selection activeCell="B101" sqref="B101"/>
    </sheetView>
  </sheetViews>
  <sheetFormatPr defaultColWidth="9.140625" defaultRowHeight="12.75" x14ac:dyDescent="0.2"/>
  <cols>
    <col min="1" max="7" width="9.140625" style="48"/>
    <col min="8" max="8" width="15.85546875" style="48" customWidth="1"/>
    <col min="9" max="10" width="5.85546875" style="48" customWidth="1"/>
    <col min="11" max="11" width="11.7109375" style="48" customWidth="1"/>
    <col min="12" max="12" width="24.28515625" style="48" customWidth="1"/>
    <col min="13" max="13" width="8.5703125" style="48" customWidth="1"/>
    <col min="14" max="21" width="8.7109375" style="48" customWidth="1"/>
    <col min="22" max="23" width="11.7109375" style="48" customWidth="1"/>
    <col min="24" max="24" width="14.5703125" style="48" customWidth="1"/>
    <col min="25" max="32" width="8.7109375" style="48" customWidth="1"/>
    <col min="33" max="35" width="11.7109375" style="48" customWidth="1"/>
    <col min="36" max="43" width="8.7109375" style="48" customWidth="1"/>
    <col min="44" max="46" width="11.7109375" style="48" customWidth="1"/>
    <col min="47" max="54" width="8.7109375" style="48" customWidth="1"/>
    <col min="55" max="58" width="13.140625" style="48" customWidth="1"/>
    <col min="59" max="59" width="9.7109375" style="48" customWidth="1"/>
    <col min="60" max="60" width="12.7109375" style="48" customWidth="1"/>
    <col min="61" max="61" width="3.140625" style="48" customWidth="1"/>
    <col min="62" max="62" width="2.7109375" style="48" customWidth="1"/>
    <col min="63" max="63" width="19.28515625" style="48" customWidth="1"/>
    <col min="64" max="65" width="9.140625" style="48" customWidth="1"/>
    <col min="66" max="16384" width="9.140625" style="48"/>
  </cols>
  <sheetData>
    <row r="1" spans="1:64" ht="18.75" x14ac:dyDescent="0.2">
      <c r="F1" s="40" t="s">
        <v>1407</v>
      </c>
      <c r="K1" s="674"/>
      <c r="L1" s="675"/>
      <c r="M1" s="675"/>
      <c r="N1" s="675"/>
      <c r="O1" s="47"/>
      <c r="P1" s="40" t="s">
        <v>1407</v>
      </c>
      <c r="R1" s="675"/>
      <c r="S1" s="675"/>
      <c r="T1" s="675"/>
      <c r="U1" s="676"/>
      <c r="V1" s="670"/>
      <c r="W1" s="670"/>
      <c r="X1" s="670"/>
      <c r="Y1" s="670"/>
      <c r="Z1" s="670"/>
      <c r="AA1" s="670"/>
      <c r="AB1" s="670"/>
      <c r="AC1" s="670"/>
      <c r="AD1" s="670"/>
      <c r="AE1" s="670"/>
      <c r="AF1" s="670"/>
    </row>
    <row r="2" spans="1:64" x14ac:dyDescent="0.2">
      <c r="F2" s="33" t="s">
        <v>200</v>
      </c>
      <c r="O2" s="49"/>
      <c r="P2" s="50" t="s">
        <v>196</v>
      </c>
    </row>
    <row r="3" spans="1:64" x14ac:dyDescent="0.2">
      <c r="F3" s="78">
        <f>+'Cover Sht'!$A$15</f>
        <v>0</v>
      </c>
      <c r="K3" s="47"/>
      <c r="L3" s="47"/>
      <c r="M3" s="47"/>
      <c r="N3" s="47"/>
      <c r="O3" s="47"/>
      <c r="P3" s="78">
        <f>+'Cover Sht'!$A$15</f>
        <v>0</v>
      </c>
      <c r="R3" s="47"/>
      <c r="S3" s="47"/>
      <c r="T3" s="47"/>
      <c r="U3" s="47"/>
      <c r="V3" s="47"/>
      <c r="W3" s="47"/>
      <c r="X3" s="47"/>
      <c r="Y3" s="47"/>
      <c r="Z3" s="47"/>
      <c r="AA3" s="78">
        <f>+'Cover Sht'!$A$15</f>
        <v>0</v>
      </c>
      <c r="AC3" s="47"/>
      <c r="AD3" s="47"/>
      <c r="AE3" s="47"/>
      <c r="AF3" s="47"/>
      <c r="AG3" s="47"/>
      <c r="AH3" s="47"/>
      <c r="AI3" s="47"/>
      <c r="AJ3" s="47"/>
      <c r="AK3" s="47"/>
      <c r="AL3" s="78">
        <f>+'Cover Sht'!$A$15</f>
        <v>0</v>
      </c>
      <c r="AN3" s="47"/>
      <c r="AO3" s="47"/>
      <c r="AP3" s="47"/>
      <c r="AQ3" s="47"/>
      <c r="AR3" s="47"/>
      <c r="AS3" s="47"/>
      <c r="AT3" s="47"/>
      <c r="AU3" s="47"/>
      <c r="AV3" s="47"/>
      <c r="AW3" s="47"/>
      <c r="AX3" s="78">
        <f>+'Cover Sht'!$A$15</f>
        <v>0</v>
      </c>
      <c r="AY3" s="47"/>
      <c r="AZ3" s="47"/>
      <c r="BA3" s="47"/>
      <c r="BB3" s="47"/>
      <c r="BC3" s="47"/>
      <c r="BD3" s="47"/>
      <c r="BE3" s="47"/>
      <c r="BF3" s="47"/>
      <c r="BG3" s="78">
        <f>+'Cover Sht'!$A$15</f>
        <v>0</v>
      </c>
      <c r="BI3" s="47"/>
      <c r="BJ3" s="47"/>
      <c r="BK3" s="47"/>
      <c r="BL3" s="47"/>
    </row>
    <row r="4" spans="1:64" x14ac:dyDescent="0.2">
      <c r="J4" s="17"/>
      <c r="K4" s="47"/>
      <c r="L4" s="51" t="s">
        <v>246</v>
      </c>
      <c r="M4" s="91">
        <f>'Cover Sht'!$E$18</f>
        <v>0</v>
      </c>
      <c r="O4" s="49"/>
      <c r="P4" s="47"/>
      <c r="Q4" s="51" t="s">
        <v>247</v>
      </c>
      <c r="R4" s="91">
        <f>'Cover Sht'!$D$22</f>
        <v>0</v>
      </c>
      <c r="U4" s="47"/>
      <c r="V4" s="47"/>
      <c r="W4" s="51" t="s">
        <v>246</v>
      </c>
      <c r="X4" s="91">
        <f>'Cover Sht'!$E$18</f>
        <v>0</v>
      </c>
      <c r="Z4" s="49"/>
      <c r="AA4" s="47"/>
      <c r="AB4" s="51" t="s">
        <v>247</v>
      </c>
      <c r="AC4" s="91">
        <f>'Cover Sht'!$D$22</f>
        <v>0</v>
      </c>
      <c r="AF4" s="47"/>
      <c r="AG4" s="47"/>
      <c r="AH4" s="51" t="s">
        <v>246</v>
      </c>
      <c r="AI4" s="91">
        <f>'Cover Sht'!$E$18</f>
        <v>0</v>
      </c>
      <c r="AK4" s="49"/>
      <c r="AL4" s="47"/>
      <c r="AM4" s="51" t="s">
        <v>247</v>
      </c>
      <c r="AN4" s="91">
        <f>'Cover Sht'!$D$22</f>
        <v>0</v>
      </c>
      <c r="AQ4" s="47"/>
      <c r="AR4" s="47"/>
      <c r="AS4" s="51" t="s">
        <v>246</v>
      </c>
      <c r="AT4" s="91">
        <f>'Cover Sht'!$E$18</f>
        <v>0</v>
      </c>
      <c r="AV4" s="49"/>
      <c r="AW4" s="47"/>
      <c r="AX4" s="51" t="s">
        <v>247</v>
      </c>
      <c r="AY4" s="91">
        <f>'Cover Sht'!$D$22</f>
        <v>0</v>
      </c>
      <c r="BB4" s="47"/>
      <c r="BC4" s="51" t="s">
        <v>246</v>
      </c>
      <c r="BD4" s="91">
        <f>'Cover Sht'!$E$18</f>
        <v>0</v>
      </c>
      <c r="BF4" s="49"/>
      <c r="BG4" s="51" t="s">
        <v>247</v>
      </c>
      <c r="BH4" s="91">
        <f>'Cover Sht'!$D$22</f>
        <v>0</v>
      </c>
      <c r="BL4" s="47"/>
    </row>
    <row r="5" spans="1:64" x14ac:dyDescent="0.2">
      <c r="B5" s="81" t="s">
        <v>246</v>
      </c>
      <c r="C5" s="91">
        <f>'Cover Sht'!$E$18</f>
        <v>0</v>
      </c>
      <c r="D5" s="49"/>
      <c r="E5" s="47"/>
      <c r="F5" s="81" t="s">
        <v>247</v>
      </c>
      <c r="G5" s="91">
        <f>'Cover Sht'!$D$22</f>
        <v>0</v>
      </c>
      <c r="J5" s="17"/>
      <c r="K5" s="47"/>
      <c r="L5" s="51" t="s">
        <v>248</v>
      </c>
      <c r="M5" s="208">
        <f>IF('Cover Sht'!$A$10="POST  DESIGN  SERVICES",'Cover Sht'!$E$21,'Cover Sht'!$E$19)</f>
        <v>0</v>
      </c>
      <c r="O5" s="49"/>
      <c r="P5" s="47"/>
      <c r="Q5" s="51" t="s">
        <v>249</v>
      </c>
      <c r="R5" s="91">
        <f>'Cover Sht'!$A$28</f>
        <v>0</v>
      </c>
      <c r="U5" s="47"/>
      <c r="V5" s="47"/>
      <c r="W5" s="51" t="s">
        <v>248</v>
      </c>
      <c r="X5" s="208">
        <f>IF('Cover Sht'!$A$10="POST  DESIGN  SERVICES",'Cover Sht'!$E$21,'Cover Sht'!$E$19)</f>
        <v>0</v>
      </c>
      <c r="Z5" s="49"/>
      <c r="AA5" s="47"/>
      <c r="AB5" s="51" t="s">
        <v>249</v>
      </c>
      <c r="AC5" s="91">
        <f>'Cover Sht'!$A$28</f>
        <v>0</v>
      </c>
      <c r="AF5" s="47"/>
      <c r="AG5" s="47"/>
      <c r="AH5" s="51" t="s">
        <v>248</v>
      </c>
      <c r="AI5" s="208">
        <f>IF('Cover Sht'!$A$10="POST  DESIGN  SERVICES",'Cover Sht'!$E$21,'Cover Sht'!$E$19)</f>
        <v>0</v>
      </c>
      <c r="AK5" s="49"/>
      <c r="AL5" s="47"/>
      <c r="AM5" s="51" t="s">
        <v>249</v>
      </c>
      <c r="AN5" s="91">
        <f>'Cover Sht'!$A$28</f>
        <v>0</v>
      </c>
      <c r="AQ5" s="47"/>
      <c r="AR5" s="47"/>
      <c r="AS5" s="51" t="s">
        <v>248</v>
      </c>
      <c r="AT5" s="208">
        <f>IF('Cover Sht'!$A$10="POST  DESIGN  SERVICES",'Cover Sht'!$E$21,'Cover Sht'!$E$19)</f>
        <v>0</v>
      </c>
      <c r="AV5" s="49"/>
      <c r="AW5" s="47"/>
      <c r="AX5" s="51" t="s">
        <v>249</v>
      </c>
      <c r="AY5" s="91">
        <f>'Cover Sht'!$A$28</f>
        <v>0</v>
      </c>
      <c r="BB5" s="47"/>
      <c r="BC5" s="51" t="s">
        <v>248</v>
      </c>
      <c r="BD5" s="208">
        <f>IF('Cover Sht'!$A$10="POST  DESIGN  SERVICES",'Cover Sht'!$E$21,'Cover Sht'!$E$19)</f>
        <v>0</v>
      </c>
      <c r="BF5" s="49"/>
      <c r="BG5" s="51" t="s">
        <v>249</v>
      </c>
      <c r="BH5" s="91">
        <f>'Cover Sht'!$A$28</f>
        <v>0</v>
      </c>
      <c r="BL5" s="47"/>
    </row>
    <row r="6" spans="1:64" x14ac:dyDescent="0.2">
      <c r="B6" s="81" t="s">
        <v>248</v>
      </c>
      <c r="C6" s="208">
        <f>IF('Cover Sht'!$A$10="POST  DESIGN  SERVICES",'Cover Sht'!$E$21,'Cover Sht'!$E$19)</f>
        <v>0</v>
      </c>
      <c r="D6" s="49"/>
      <c r="E6" s="47"/>
      <c r="F6" s="81" t="s">
        <v>249</v>
      </c>
      <c r="G6" s="91">
        <f>'Cover Sht'!$A$28</f>
        <v>0</v>
      </c>
      <c r="J6" s="61"/>
      <c r="K6" s="47"/>
      <c r="L6" s="47"/>
      <c r="M6" s="47"/>
      <c r="N6" s="42" t="s">
        <v>478</v>
      </c>
      <c r="O6" s="42" t="s">
        <v>45</v>
      </c>
      <c r="P6" s="38" t="s">
        <v>50</v>
      </c>
      <c r="Q6" s="43" t="s">
        <v>478</v>
      </c>
      <c r="R6" s="38" t="s">
        <v>63</v>
      </c>
      <c r="S6" s="38" t="s">
        <v>478</v>
      </c>
      <c r="T6" s="38" t="s">
        <v>134</v>
      </c>
      <c r="U6" s="38" t="s">
        <v>46</v>
      </c>
      <c r="V6" s="47"/>
      <c r="W6" s="47"/>
      <c r="X6" s="47"/>
      <c r="Y6" s="42" t="s">
        <v>478</v>
      </c>
      <c r="Z6" s="42" t="s">
        <v>45</v>
      </c>
      <c r="AA6" s="38" t="s">
        <v>50</v>
      </c>
      <c r="AB6" s="43" t="s">
        <v>478</v>
      </c>
      <c r="AC6" s="38" t="s">
        <v>63</v>
      </c>
      <c r="AD6" s="38" t="s">
        <v>478</v>
      </c>
      <c r="AE6" s="38" t="s">
        <v>134</v>
      </c>
      <c r="AF6" s="38" t="s">
        <v>46</v>
      </c>
      <c r="AG6" s="47"/>
      <c r="AH6" s="47"/>
      <c r="AI6" s="47"/>
      <c r="AJ6" s="42" t="s">
        <v>478</v>
      </c>
      <c r="AK6" s="42" t="s">
        <v>45</v>
      </c>
      <c r="AL6" s="38" t="s">
        <v>50</v>
      </c>
      <c r="AM6" s="43" t="s">
        <v>478</v>
      </c>
      <c r="AN6" s="38" t="s">
        <v>63</v>
      </c>
      <c r="AO6" s="38" t="s">
        <v>478</v>
      </c>
      <c r="AP6" s="38" t="s">
        <v>134</v>
      </c>
      <c r="AQ6" s="38" t="s">
        <v>46</v>
      </c>
      <c r="AR6" s="47"/>
      <c r="AS6" s="47"/>
      <c r="AT6" s="47"/>
      <c r="AU6" s="42" t="s">
        <v>478</v>
      </c>
      <c r="AV6" s="42" t="s">
        <v>45</v>
      </c>
      <c r="AW6" s="38" t="s">
        <v>50</v>
      </c>
      <c r="AX6" s="43" t="s">
        <v>478</v>
      </c>
      <c r="AY6" s="38" t="s">
        <v>63</v>
      </c>
      <c r="AZ6" s="38" t="s">
        <v>478</v>
      </c>
      <c r="BA6" s="38" t="s">
        <v>134</v>
      </c>
      <c r="BB6" s="38" t="s">
        <v>46</v>
      </c>
      <c r="BC6" s="47"/>
      <c r="BD6" s="47"/>
      <c r="BE6" s="47"/>
      <c r="BF6" s="47"/>
      <c r="BG6" s="47"/>
      <c r="BH6" s="47"/>
      <c r="BI6" s="47"/>
      <c r="BJ6" s="47"/>
      <c r="BK6" s="47"/>
      <c r="BL6" s="47"/>
    </row>
    <row r="7" spans="1:64" x14ac:dyDescent="0.2">
      <c r="B7" s="61"/>
      <c r="C7" s="61"/>
      <c r="D7" s="61"/>
      <c r="E7" s="61"/>
      <c r="F7" s="61"/>
      <c r="G7" s="47"/>
      <c r="H7" s="61"/>
      <c r="I7" s="61"/>
      <c r="J7" s="61"/>
      <c r="K7" s="359"/>
      <c r="L7" s="359"/>
      <c r="M7" s="359"/>
      <c r="N7" s="44" t="s">
        <v>45</v>
      </c>
      <c r="O7" s="44" t="s">
        <v>49</v>
      </c>
      <c r="P7" s="39" t="s">
        <v>876</v>
      </c>
      <c r="Q7" s="46" t="s">
        <v>63</v>
      </c>
      <c r="R7" s="39"/>
      <c r="S7" s="39" t="s">
        <v>134</v>
      </c>
      <c r="T7" s="39"/>
      <c r="U7" s="39" t="s">
        <v>51</v>
      </c>
      <c r="V7" s="359"/>
      <c r="W7" s="359"/>
      <c r="X7" s="359"/>
      <c r="Y7" s="44" t="s">
        <v>45</v>
      </c>
      <c r="Z7" s="44" t="s">
        <v>49</v>
      </c>
      <c r="AA7" s="39" t="s">
        <v>876</v>
      </c>
      <c r="AB7" s="46" t="s">
        <v>63</v>
      </c>
      <c r="AC7" s="39"/>
      <c r="AD7" s="39" t="s">
        <v>134</v>
      </c>
      <c r="AE7" s="39"/>
      <c r="AF7" s="39" t="s">
        <v>51</v>
      </c>
      <c r="AG7" s="359"/>
      <c r="AH7" s="359"/>
      <c r="AI7" s="359"/>
      <c r="AJ7" s="44" t="s">
        <v>45</v>
      </c>
      <c r="AK7" s="44" t="s">
        <v>49</v>
      </c>
      <c r="AL7" s="39" t="s">
        <v>876</v>
      </c>
      <c r="AM7" s="46" t="s">
        <v>63</v>
      </c>
      <c r="AN7" s="39"/>
      <c r="AO7" s="39" t="s">
        <v>134</v>
      </c>
      <c r="AP7" s="39"/>
      <c r="AQ7" s="39" t="s">
        <v>51</v>
      </c>
      <c r="AR7" s="359"/>
      <c r="AS7" s="359"/>
      <c r="AT7" s="359"/>
      <c r="AU7" s="44" t="s">
        <v>45</v>
      </c>
      <c r="AV7" s="44" t="s">
        <v>49</v>
      </c>
      <c r="AW7" s="39" t="s">
        <v>876</v>
      </c>
      <c r="AX7" s="46" t="s">
        <v>63</v>
      </c>
      <c r="AY7" s="39"/>
      <c r="AZ7" s="39" t="s">
        <v>134</v>
      </c>
      <c r="BA7" s="39"/>
      <c r="BB7" s="39" t="s">
        <v>51</v>
      </c>
      <c r="BC7" s="379" t="s">
        <v>1228</v>
      </c>
      <c r="BD7" s="359"/>
      <c r="BE7" s="359"/>
      <c r="BF7" s="359"/>
      <c r="BG7" s="359"/>
      <c r="BH7" s="359"/>
      <c r="BI7" s="359"/>
      <c r="BJ7" s="359"/>
      <c r="BK7" s="47"/>
      <c r="BL7" s="374"/>
    </row>
    <row r="8" spans="1:64" ht="13.5" x14ac:dyDescent="0.2">
      <c r="A8" s="58"/>
      <c r="B8" s="59" t="s">
        <v>192</v>
      </c>
      <c r="C8" s="59"/>
      <c r="D8" s="59"/>
      <c r="E8" s="41" t="s">
        <v>238</v>
      </c>
      <c r="F8" s="41"/>
      <c r="G8" s="41" t="s">
        <v>239</v>
      </c>
      <c r="H8" s="41" t="s">
        <v>166</v>
      </c>
      <c r="I8" s="60"/>
      <c r="J8" s="61"/>
      <c r="K8" s="363"/>
      <c r="L8" s="363"/>
      <c r="M8" s="363"/>
      <c r="N8" s="44" t="s">
        <v>49</v>
      </c>
      <c r="O8" s="44"/>
      <c r="P8" s="45"/>
      <c r="Q8" s="46"/>
      <c r="R8" s="39" t="s">
        <v>245</v>
      </c>
      <c r="S8" s="39"/>
      <c r="T8" s="39" t="s">
        <v>245</v>
      </c>
      <c r="U8" s="39"/>
      <c r="V8" s="363"/>
      <c r="W8" s="363"/>
      <c r="X8" s="363"/>
      <c r="Y8" s="44" t="s">
        <v>49</v>
      </c>
      <c r="Z8" s="44"/>
      <c r="AA8" s="45"/>
      <c r="AB8" s="46"/>
      <c r="AC8" s="39" t="s">
        <v>245</v>
      </c>
      <c r="AD8" s="39"/>
      <c r="AE8" s="39" t="s">
        <v>245</v>
      </c>
      <c r="AF8" s="39"/>
      <c r="AG8" s="363"/>
      <c r="AH8" s="363"/>
      <c r="AI8" s="363"/>
      <c r="AJ8" s="44" t="s">
        <v>49</v>
      </c>
      <c r="AK8" s="44"/>
      <c r="AL8" s="45"/>
      <c r="AM8" s="46"/>
      <c r="AN8" s="39" t="s">
        <v>245</v>
      </c>
      <c r="AO8" s="39"/>
      <c r="AP8" s="39" t="s">
        <v>245</v>
      </c>
      <c r="AQ8" s="39"/>
      <c r="AR8" s="356"/>
      <c r="AS8" s="366"/>
      <c r="AT8" s="366"/>
      <c r="AU8" s="44" t="s">
        <v>49</v>
      </c>
      <c r="AV8" s="44"/>
      <c r="AW8" s="45"/>
      <c r="AX8" s="46"/>
      <c r="AY8" s="39" t="s">
        <v>245</v>
      </c>
      <c r="AZ8" s="39"/>
      <c r="BA8" s="39" t="s">
        <v>245</v>
      </c>
      <c r="BB8" s="39"/>
      <c r="BC8" s="379"/>
      <c r="BD8" s="379" t="s">
        <v>1229</v>
      </c>
      <c r="BE8" s="379"/>
      <c r="BF8" s="359"/>
      <c r="BG8" s="359"/>
      <c r="BH8" s="359"/>
      <c r="BI8" s="359"/>
      <c r="BJ8" s="379"/>
      <c r="BK8" s="92"/>
      <c r="BL8" s="374"/>
    </row>
    <row r="9" spans="1:64" x14ac:dyDescent="0.2">
      <c r="I9" s="61"/>
      <c r="J9" s="61"/>
      <c r="K9" s="465" t="s">
        <v>1408</v>
      </c>
      <c r="L9" s="357"/>
      <c r="M9" s="357"/>
      <c r="N9" s="274"/>
      <c r="O9" s="274"/>
      <c r="P9" s="274"/>
      <c r="Q9" s="274"/>
      <c r="R9" s="274"/>
      <c r="S9" s="274"/>
      <c r="T9" s="274"/>
      <c r="U9" s="267"/>
      <c r="V9" s="465"/>
      <c r="W9" s="357"/>
      <c r="X9" s="357"/>
      <c r="Y9" s="274"/>
      <c r="Z9" s="274"/>
      <c r="AA9" s="274"/>
      <c r="AB9" s="274"/>
      <c r="AC9" s="274"/>
      <c r="AD9" s="274"/>
      <c r="AE9" s="274"/>
      <c r="AF9" s="267"/>
      <c r="AG9" s="465"/>
      <c r="AH9" s="357"/>
      <c r="AI9" s="357"/>
      <c r="AJ9" s="274"/>
      <c r="AK9" s="274"/>
      <c r="AL9" s="274"/>
      <c r="AM9" s="274"/>
      <c r="AN9" s="274"/>
      <c r="AO9" s="274"/>
      <c r="AP9" s="274"/>
      <c r="AQ9" s="267"/>
      <c r="AR9" s="365"/>
      <c r="AS9" s="366"/>
      <c r="AT9" s="366"/>
      <c r="AU9" s="274"/>
      <c r="AV9" s="274"/>
      <c r="AW9" s="274"/>
      <c r="AX9" s="274"/>
      <c r="AY9" s="274"/>
      <c r="AZ9" s="274"/>
      <c r="BA9" s="274"/>
      <c r="BB9" s="373"/>
      <c r="BC9" s="380" t="s">
        <v>833</v>
      </c>
      <c r="BD9" s="380"/>
      <c r="BE9" s="381"/>
      <c r="BF9" s="381"/>
      <c r="BG9" s="381"/>
      <c r="BH9" s="381"/>
      <c r="BI9" s="381"/>
      <c r="BJ9" s="381"/>
      <c r="BK9" s="98"/>
      <c r="BL9" s="375"/>
    </row>
    <row r="10" spans="1:64" ht="13.5" x14ac:dyDescent="0.2">
      <c r="A10" s="58"/>
      <c r="B10" s="59" t="s">
        <v>359</v>
      </c>
      <c r="C10" s="24"/>
      <c r="D10" s="61"/>
      <c r="E10" s="582">
        <f>AU45</f>
        <v>0</v>
      </c>
      <c r="F10" s="58"/>
      <c r="G10" s="354">
        <v>1</v>
      </c>
      <c r="H10" s="66">
        <f>+E10*G10</f>
        <v>0</v>
      </c>
      <c r="I10" s="61"/>
      <c r="J10" s="61"/>
      <c r="K10" s="365" t="s">
        <v>1442</v>
      </c>
      <c r="L10" s="359"/>
      <c r="M10" s="689" t="s">
        <v>1441</v>
      </c>
      <c r="N10" s="252"/>
      <c r="O10" s="252"/>
      <c r="P10" s="252"/>
      <c r="Q10" s="252"/>
      <c r="R10" s="252"/>
      <c r="S10" s="252"/>
      <c r="T10" s="252"/>
      <c r="U10" s="253">
        <f>SUM(N10:T10)</f>
        <v>0</v>
      </c>
      <c r="V10" s="465" t="s">
        <v>1426</v>
      </c>
      <c r="W10" s="357"/>
      <c r="X10" s="357"/>
      <c r="Y10" s="252"/>
      <c r="Z10" s="252"/>
      <c r="AA10" s="252"/>
      <c r="AB10" s="252"/>
      <c r="AC10" s="252"/>
      <c r="AD10" s="252"/>
      <c r="AE10" s="252"/>
      <c r="AF10" s="253">
        <f>SUM(Y10:AE10)</f>
        <v>0</v>
      </c>
      <c r="AG10" s="365"/>
      <c r="AH10" s="359"/>
      <c r="AI10" s="357"/>
      <c r="AJ10" s="252"/>
      <c r="AK10" s="252"/>
      <c r="AL10" s="252"/>
      <c r="AM10" s="252"/>
      <c r="AN10" s="252"/>
      <c r="AO10" s="252"/>
      <c r="AP10" s="252"/>
      <c r="AQ10" s="253">
        <f>SUM(AJ10:AP10)</f>
        <v>0</v>
      </c>
      <c r="AR10" s="365"/>
      <c r="AS10" s="367"/>
      <c r="AT10" s="366"/>
      <c r="AU10" s="252"/>
      <c r="AV10" s="252"/>
      <c r="AW10" s="252"/>
      <c r="AX10" s="252"/>
      <c r="AY10" s="252"/>
      <c r="AZ10" s="252"/>
      <c r="BA10" s="252"/>
      <c r="BB10" s="253">
        <f>SUM(AU10:BA10)</f>
        <v>0</v>
      </c>
      <c r="BC10" s="386" t="s">
        <v>835</v>
      </c>
      <c r="BD10" s="386"/>
      <c r="BE10" s="386"/>
      <c r="BF10" s="387"/>
      <c r="BG10" s="382" t="s">
        <v>1354</v>
      </c>
      <c r="BH10" s="383" t="s">
        <v>1355</v>
      </c>
      <c r="BI10" s="359"/>
      <c r="BJ10" s="613"/>
      <c r="BK10" s="235"/>
      <c r="BL10" s="375"/>
    </row>
    <row r="11" spans="1:64" ht="13.5" x14ac:dyDescent="0.2">
      <c r="A11" s="58"/>
      <c r="B11" s="59" t="s">
        <v>256</v>
      </c>
      <c r="C11" s="24"/>
      <c r="D11" s="61"/>
      <c r="E11" s="582">
        <f>AV45</f>
        <v>0</v>
      </c>
      <c r="F11" s="58"/>
      <c r="G11" s="354">
        <v>1</v>
      </c>
      <c r="H11" s="66">
        <f t="shared" ref="H11:H16" si="0">+E11*G11</f>
        <v>0</v>
      </c>
      <c r="I11" s="61"/>
      <c r="J11" s="61"/>
      <c r="K11" s="365" t="s">
        <v>1443</v>
      </c>
      <c r="L11" s="359"/>
      <c r="M11" s="689" t="s">
        <v>1441</v>
      </c>
      <c r="N11" s="252"/>
      <c r="O11" s="252"/>
      <c r="P11" s="252"/>
      <c r="Q11" s="252"/>
      <c r="R11" s="252"/>
      <c r="S11" s="252"/>
      <c r="T11" s="252"/>
      <c r="U11" s="253">
        <f t="shared" ref="U11:U43" si="1">SUM(N11:T11)</f>
        <v>0</v>
      </c>
      <c r="V11" s="365" t="s">
        <v>1422</v>
      </c>
      <c r="W11" s="359"/>
      <c r="X11" s="357"/>
      <c r="Y11" s="252"/>
      <c r="Z11" s="252"/>
      <c r="AA11" s="252"/>
      <c r="AB11" s="252"/>
      <c r="AC11" s="252"/>
      <c r="AD11" s="252"/>
      <c r="AE11" s="252"/>
      <c r="AF11" s="253">
        <f t="shared" ref="AF11:AF43" si="2">SUM(Y11:AE11)</f>
        <v>0</v>
      </c>
      <c r="AG11" s="365"/>
      <c r="AH11" s="359"/>
      <c r="AI11" s="357"/>
      <c r="AJ11" s="252"/>
      <c r="AK11" s="252"/>
      <c r="AL11" s="252"/>
      <c r="AM11" s="252"/>
      <c r="AN11" s="252"/>
      <c r="AO11" s="252"/>
      <c r="AP11" s="252"/>
      <c r="AQ11" s="253">
        <f t="shared" ref="AQ11:AQ43" si="3">SUM(AJ11:AP11)</f>
        <v>0</v>
      </c>
      <c r="AR11" s="363"/>
      <c r="AS11" s="363"/>
      <c r="AT11" s="363"/>
      <c r="AU11" s="252"/>
      <c r="AV11" s="252"/>
      <c r="AW11" s="252"/>
      <c r="AX11" s="252"/>
      <c r="AY11" s="252"/>
      <c r="AZ11" s="252"/>
      <c r="BA11" s="252"/>
      <c r="BB11" s="253">
        <f t="shared" ref="BB11:BB41" si="4">SUM(AU11:BA11)</f>
        <v>0</v>
      </c>
      <c r="BC11" s="856"/>
      <c r="BD11" s="857"/>
      <c r="BE11" s="857"/>
      <c r="BF11" s="858"/>
      <c r="BG11" s="333"/>
      <c r="BH11" s="335">
        <v>0</v>
      </c>
      <c r="BI11" s="859" t="s">
        <v>255</v>
      </c>
      <c r="BJ11" s="855"/>
      <c r="BK11" s="100">
        <f>BG11*BH11</f>
        <v>0</v>
      </c>
      <c r="BL11" s="375"/>
    </row>
    <row r="12" spans="1:64" ht="13.5" x14ac:dyDescent="0.2">
      <c r="A12" s="65" t="s">
        <v>152</v>
      </c>
      <c r="B12" s="59" t="s">
        <v>104</v>
      </c>
      <c r="C12" s="24"/>
      <c r="D12" s="61"/>
      <c r="E12" s="582">
        <f>AW45</f>
        <v>0</v>
      </c>
      <c r="F12" s="58"/>
      <c r="G12" s="354">
        <v>1</v>
      </c>
      <c r="H12" s="66">
        <f t="shared" si="0"/>
        <v>0</v>
      </c>
      <c r="I12" s="61"/>
      <c r="J12" s="61"/>
      <c r="K12" s="365" t="s">
        <v>1444</v>
      </c>
      <c r="L12" s="359"/>
      <c r="M12" s="689" t="s">
        <v>1441</v>
      </c>
      <c r="N12" s="252"/>
      <c r="O12" s="252"/>
      <c r="P12" s="252"/>
      <c r="Q12" s="252"/>
      <c r="R12" s="252"/>
      <c r="S12" s="252"/>
      <c r="T12" s="252"/>
      <c r="U12" s="253">
        <f t="shared" si="1"/>
        <v>0</v>
      </c>
      <c r="V12" s="365" t="s">
        <v>1431</v>
      </c>
      <c r="W12" s="359"/>
      <c r="X12" s="357"/>
      <c r="Y12" s="252"/>
      <c r="Z12" s="252"/>
      <c r="AA12" s="252"/>
      <c r="AB12" s="252"/>
      <c r="AC12" s="252"/>
      <c r="AD12" s="252"/>
      <c r="AE12" s="252"/>
      <c r="AF12" s="253">
        <f t="shared" si="2"/>
        <v>0</v>
      </c>
      <c r="AG12" s="360"/>
      <c r="AH12" s="359"/>
      <c r="AI12" s="357"/>
      <c r="AJ12" s="252"/>
      <c r="AK12" s="252"/>
      <c r="AL12" s="252"/>
      <c r="AM12" s="252"/>
      <c r="AN12" s="252"/>
      <c r="AO12" s="252"/>
      <c r="AP12" s="252"/>
      <c r="AQ12" s="253">
        <f t="shared" si="3"/>
        <v>0</v>
      </c>
      <c r="AR12" s="356"/>
      <c r="AS12" s="363"/>
      <c r="AT12" s="363"/>
      <c r="AU12" s="252"/>
      <c r="AV12" s="252"/>
      <c r="AW12" s="252"/>
      <c r="AX12" s="252"/>
      <c r="AY12" s="252"/>
      <c r="AZ12" s="252"/>
      <c r="BA12" s="252"/>
      <c r="BB12" s="253">
        <f t="shared" si="4"/>
        <v>0</v>
      </c>
      <c r="BC12" s="856"/>
      <c r="BD12" s="857"/>
      <c r="BE12" s="857"/>
      <c r="BF12" s="858"/>
      <c r="BG12" s="333"/>
      <c r="BH12" s="335">
        <v>0</v>
      </c>
      <c r="BI12" s="853" t="s">
        <v>255</v>
      </c>
      <c r="BJ12" s="854"/>
      <c r="BK12" s="100">
        <f>BG12*BH12</f>
        <v>0</v>
      </c>
      <c r="BL12" s="375"/>
    </row>
    <row r="13" spans="1:64" ht="13.5" x14ac:dyDescent="0.2">
      <c r="A13" s="58"/>
      <c r="B13" s="59" t="s">
        <v>356</v>
      </c>
      <c r="C13" s="26"/>
      <c r="D13" s="61"/>
      <c r="E13" s="582">
        <f>AX45</f>
        <v>0</v>
      </c>
      <c r="F13" s="58"/>
      <c r="G13" s="354">
        <v>1</v>
      </c>
      <c r="H13" s="66">
        <f t="shared" si="0"/>
        <v>0</v>
      </c>
      <c r="I13" s="61"/>
      <c r="J13" s="61"/>
      <c r="K13" s="365" t="s">
        <v>1445</v>
      </c>
      <c r="L13" s="370"/>
      <c r="M13" s="689" t="s">
        <v>1441</v>
      </c>
      <c r="N13" s="252"/>
      <c r="O13" s="252"/>
      <c r="P13" s="252"/>
      <c r="Q13" s="252"/>
      <c r="R13" s="252"/>
      <c r="S13" s="252"/>
      <c r="T13" s="252"/>
      <c r="U13" s="253">
        <f t="shared" si="1"/>
        <v>0</v>
      </c>
      <c r="V13" s="365" t="s">
        <v>1432</v>
      </c>
      <c r="W13" s="359"/>
      <c r="X13" s="357"/>
      <c r="Y13" s="252"/>
      <c r="Z13" s="252"/>
      <c r="AA13" s="252"/>
      <c r="AB13" s="252"/>
      <c r="AC13" s="252"/>
      <c r="AD13" s="252"/>
      <c r="AE13" s="252"/>
      <c r="AF13" s="253">
        <f t="shared" si="2"/>
        <v>0</v>
      </c>
      <c r="AG13" s="360"/>
      <c r="AH13" s="357"/>
      <c r="AI13" s="357"/>
      <c r="AJ13" s="252"/>
      <c r="AK13" s="252"/>
      <c r="AL13" s="252"/>
      <c r="AM13" s="252"/>
      <c r="AN13" s="252"/>
      <c r="AO13" s="252"/>
      <c r="AP13" s="252"/>
      <c r="AQ13" s="253">
        <f t="shared" si="3"/>
        <v>0</v>
      </c>
      <c r="AR13" s="365"/>
      <c r="AS13" s="365"/>
      <c r="AT13" s="365"/>
      <c r="AU13" s="252"/>
      <c r="AV13" s="252"/>
      <c r="AW13" s="252"/>
      <c r="AX13" s="252"/>
      <c r="AY13" s="252"/>
      <c r="AZ13" s="252"/>
      <c r="BA13" s="252"/>
      <c r="BB13" s="253">
        <f t="shared" si="4"/>
        <v>0</v>
      </c>
      <c r="BC13" s="359"/>
      <c r="BD13" s="359"/>
      <c r="BE13" s="359"/>
      <c r="BF13" s="359"/>
      <c r="BG13" s="359"/>
      <c r="BH13" s="359"/>
      <c r="BI13" s="359"/>
      <c r="BJ13" s="604"/>
      <c r="BK13" s="606">
        <f>+SUM(BK11:BK12)</f>
        <v>0</v>
      </c>
      <c r="BL13" s="375"/>
    </row>
    <row r="14" spans="1:64" ht="13.5" x14ac:dyDescent="0.2">
      <c r="B14" s="59" t="s">
        <v>63</v>
      </c>
      <c r="C14" s="26"/>
      <c r="D14" s="54"/>
      <c r="E14" s="582">
        <f>AY45</f>
        <v>0</v>
      </c>
      <c r="F14" s="614"/>
      <c r="G14" s="354">
        <v>1</v>
      </c>
      <c r="H14" s="66">
        <f t="shared" si="0"/>
        <v>0</v>
      </c>
      <c r="I14" s="61"/>
      <c r="J14" s="61"/>
      <c r="K14" s="365" t="s">
        <v>1446</v>
      </c>
      <c r="L14" s="359"/>
      <c r="M14" s="689" t="s">
        <v>1441</v>
      </c>
      <c r="N14" s="252"/>
      <c r="O14" s="252"/>
      <c r="P14" s="252"/>
      <c r="Q14" s="252"/>
      <c r="R14" s="252"/>
      <c r="S14" s="252"/>
      <c r="T14" s="252"/>
      <c r="U14" s="253">
        <f t="shared" si="1"/>
        <v>0</v>
      </c>
      <c r="V14" s="365" t="s">
        <v>1433</v>
      </c>
      <c r="W14" s="359"/>
      <c r="X14" s="357"/>
      <c r="Y14" s="252"/>
      <c r="Z14" s="252"/>
      <c r="AA14" s="252"/>
      <c r="AB14" s="252"/>
      <c r="AC14" s="252"/>
      <c r="AD14" s="252"/>
      <c r="AE14" s="252"/>
      <c r="AF14" s="253">
        <f t="shared" si="2"/>
        <v>0</v>
      </c>
      <c r="AG14" s="361"/>
      <c r="AH14" s="363"/>
      <c r="AI14" s="363"/>
      <c r="AJ14" s="252"/>
      <c r="AK14" s="252"/>
      <c r="AL14" s="252"/>
      <c r="AM14" s="252"/>
      <c r="AN14" s="252"/>
      <c r="AO14" s="252"/>
      <c r="AP14" s="252"/>
      <c r="AQ14" s="253">
        <f t="shared" si="3"/>
        <v>0</v>
      </c>
      <c r="AR14" s="368"/>
      <c r="AS14" s="368"/>
      <c r="AT14" s="368"/>
      <c r="AU14" s="252"/>
      <c r="AV14" s="252"/>
      <c r="AW14" s="252"/>
      <c r="AX14" s="252"/>
      <c r="AY14" s="252"/>
      <c r="AZ14" s="252"/>
      <c r="BA14" s="252"/>
      <c r="BB14" s="253">
        <f t="shared" si="4"/>
        <v>0</v>
      </c>
      <c r="BC14" s="380" t="s">
        <v>833</v>
      </c>
      <c r="BD14" s="380"/>
      <c r="BE14" s="381"/>
      <c r="BF14" s="381"/>
      <c r="BG14" s="381"/>
      <c r="BH14" s="381"/>
      <c r="BI14" s="381"/>
      <c r="BJ14" s="381"/>
      <c r="BK14" s="93"/>
      <c r="BL14" s="375"/>
    </row>
    <row r="15" spans="1:64" ht="13.5" x14ac:dyDescent="0.2">
      <c r="A15" s="65" t="s">
        <v>152</v>
      </c>
      <c r="B15" s="59" t="s">
        <v>360</v>
      </c>
      <c r="C15" s="24"/>
      <c r="D15" s="54"/>
      <c r="E15" s="582">
        <f>AZ45</f>
        <v>0</v>
      </c>
      <c r="F15" s="614"/>
      <c r="G15" s="354">
        <v>1</v>
      </c>
      <c r="H15" s="66">
        <f t="shared" si="0"/>
        <v>0</v>
      </c>
      <c r="I15" s="61"/>
      <c r="J15" s="61"/>
      <c r="K15" s="365" t="s">
        <v>1447</v>
      </c>
      <c r="L15" s="359"/>
      <c r="M15" s="689" t="s">
        <v>1441</v>
      </c>
      <c r="N15" s="252"/>
      <c r="O15" s="252"/>
      <c r="P15" s="252"/>
      <c r="Q15" s="252"/>
      <c r="R15" s="252"/>
      <c r="S15" s="252"/>
      <c r="T15" s="252"/>
      <c r="U15" s="253">
        <f t="shared" si="1"/>
        <v>0</v>
      </c>
      <c r="V15" s="365" t="s">
        <v>1434</v>
      </c>
      <c r="W15" s="359"/>
      <c r="X15" s="357"/>
      <c r="Y15" s="252"/>
      <c r="Z15" s="252"/>
      <c r="AA15" s="252"/>
      <c r="AB15" s="252"/>
      <c r="AC15" s="252"/>
      <c r="AD15" s="252"/>
      <c r="AE15" s="252"/>
      <c r="AF15" s="253">
        <f t="shared" si="2"/>
        <v>0</v>
      </c>
      <c r="AG15" s="360"/>
      <c r="AH15" s="363"/>
      <c r="AI15" s="363"/>
      <c r="AJ15" s="252"/>
      <c r="AK15" s="252"/>
      <c r="AL15" s="252"/>
      <c r="AM15" s="252"/>
      <c r="AN15" s="252"/>
      <c r="AO15" s="252"/>
      <c r="AP15" s="252"/>
      <c r="AQ15" s="253">
        <f t="shared" si="3"/>
        <v>0</v>
      </c>
      <c r="AR15" s="368"/>
      <c r="AS15" s="368"/>
      <c r="AT15" s="368"/>
      <c r="AU15" s="252"/>
      <c r="AV15" s="252"/>
      <c r="AW15" s="252"/>
      <c r="AX15" s="252"/>
      <c r="AY15" s="252"/>
      <c r="AZ15" s="252"/>
      <c r="BA15" s="252"/>
      <c r="BB15" s="253">
        <f t="shared" si="4"/>
        <v>0</v>
      </c>
      <c r="BC15" s="386" t="s">
        <v>835</v>
      </c>
      <c r="BD15" s="386"/>
      <c r="BE15" s="386"/>
      <c r="BF15" s="387"/>
      <c r="BG15" s="382" t="s">
        <v>1354</v>
      </c>
      <c r="BH15" s="383" t="s">
        <v>1355</v>
      </c>
      <c r="BI15" s="605"/>
      <c r="BJ15" s="613"/>
      <c r="BK15" s="235"/>
      <c r="BL15" s="375"/>
    </row>
    <row r="16" spans="1:64" ht="13.5" x14ac:dyDescent="0.2">
      <c r="A16" s="65"/>
      <c r="B16" s="59" t="s">
        <v>134</v>
      </c>
      <c r="C16" s="24"/>
      <c r="D16" s="54"/>
      <c r="E16" s="584">
        <f>BA45</f>
        <v>0</v>
      </c>
      <c r="F16" s="620"/>
      <c r="G16" s="355">
        <v>1</v>
      </c>
      <c r="H16" s="66">
        <f t="shared" si="0"/>
        <v>0</v>
      </c>
      <c r="I16" s="61"/>
      <c r="J16" s="61"/>
      <c r="K16" s="365" t="s">
        <v>1448</v>
      </c>
      <c r="L16" s="359"/>
      <c r="M16" s="689" t="s">
        <v>1441</v>
      </c>
      <c r="N16" s="252"/>
      <c r="O16" s="252"/>
      <c r="P16" s="252"/>
      <c r="Q16" s="252"/>
      <c r="R16" s="252"/>
      <c r="S16" s="252"/>
      <c r="T16" s="252"/>
      <c r="U16" s="253">
        <f t="shared" si="1"/>
        <v>0</v>
      </c>
      <c r="V16" s="365" t="s">
        <v>1435</v>
      </c>
      <c r="W16" s="359"/>
      <c r="X16" s="357"/>
      <c r="Y16" s="252"/>
      <c r="Z16" s="252"/>
      <c r="AA16" s="252"/>
      <c r="AB16" s="252"/>
      <c r="AC16" s="252"/>
      <c r="AD16" s="252"/>
      <c r="AE16" s="252"/>
      <c r="AF16" s="253">
        <f t="shared" si="2"/>
        <v>0</v>
      </c>
      <c r="AG16" s="360"/>
      <c r="AH16" s="363"/>
      <c r="AI16" s="363"/>
      <c r="AJ16" s="252"/>
      <c r="AK16" s="252"/>
      <c r="AL16" s="252"/>
      <c r="AM16" s="252"/>
      <c r="AN16" s="252"/>
      <c r="AO16" s="252"/>
      <c r="AP16" s="252"/>
      <c r="AQ16" s="253">
        <f t="shared" si="3"/>
        <v>0</v>
      </c>
      <c r="AR16" s="365"/>
      <c r="AS16" s="365"/>
      <c r="AT16" s="365"/>
      <c r="AU16" s="252"/>
      <c r="AV16" s="252"/>
      <c r="AW16" s="252"/>
      <c r="AX16" s="252"/>
      <c r="AY16" s="252"/>
      <c r="AZ16" s="252"/>
      <c r="BA16" s="252"/>
      <c r="BB16" s="253">
        <f t="shared" si="4"/>
        <v>0</v>
      </c>
      <c r="BC16" s="856"/>
      <c r="BD16" s="857"/>
      <c r="BE16" s="857"/>
      <c r="BF16" s="858"/>
      <c r="BG16" s="333"/>
      <c r="BH16" s="343">
        <v>0</v>
      </c>
      <c r="BI16" s="859" t="s">
        <v>255</v>
      </c>
      <c r="BJ16" s="855"/>
      <c r="BK16" s="100">
        <f>BG16*BH16</f>
        <v>0</v>
      </c>
      <c r="BL16" s="375"/>
    </row>
    <row r="17" spans="1:64" ht="13.5" x14ac:dyDescent="0.2">
      <c r="A17" s="65"/>
      <c r="B17" s="59" t="s">
        <v>245</v>
      </c>
      <c r="C17" s="24"/>
      <c r="E17" s="585">
        <f>+SUM(E10:E16)</f>
        <v>0</v>
      </c>
      <c r="G17" s="92"/>
      <c r="H17" s="170">
        <f>+SUM(H10:H16)</f>
        <v>0</v>
      </c>
      <c r="I17" s="61"/>
      <c r="J17" s="61"/>
      <c r="K17" s="365" t="s">
        <v>1449</v>
      </c>
      <c r="L17" s="359"/>
      <c r="M17" s="689" t="s">
        <v>1441</v>
      </c>
      <c r="N17" s="252"/>
      <c r="O17" s="252"/>
      <c r="P17" s="252"/>
      <c r="Q17" s="252"/>
      <c r="R17" s="252"/>
      <c r="S17" s="252"/>
      <c r="T17" s="252"/>
      <c r="U17" s="253">
        <f t="shared" si="1"/>
        <v>0</v>
      </c>
      <c r="V17" s="360"/>
      <c r="W17" s="363"/>
      <c r="X17" s="363"/>
      <c r="Y17" s="252"/>
      <c r="Z17" s="252" t="s">
        <v>245</v>
      </c>
      <c r="AA17" s="252" t="s">
        <v>245</v>
      </c>
      <c r="AB17" s="252" t="s">
        <v>245</v>
      </c>
      <c r="AC17" s="252" t="s">
        <v>245</v>
      </c>
      <c r="AD17" s="252" t="s">
        <v>245</v>
      </c>
      <c r="AE17" s="252" t="s">
        <v>245</v>
      </c>
      <c r="AF17" s="253">
        <f t="shared" si="2"/>
        <v>0</v>
      </c>
      <c r="AG17" s="360"/>
      <c r="AH17" s="363"/>
      <c r="AI17" s="363"/>
      <c r="AJ17" s="252"/>
      <c r="AK17" s="252"/>
      <c r="AL17" s="252"/>
      <c r="AM17" s="252"/>
      <c r="AN17" s="252"/>
      <c r="AO17" s="252"/>
      <c r="AP17" s="252"/>
      <c r="AQ17" s="253">
        <f t="shared" si="3"/>
        <v>0</v>
      </c>
      <c r="AR17" s="368"/>
      <c r="AS17" s="368"/>
      <c r="AT17" s="365"/>
      <c r="AU17" s="252"/>
      <c r="AV17" s="252"/>
      <c r="AW17" s="252"/>
      <c r="AX17" s="252"/>
      <c r="AY17" s="252"/>
      <c r="AZ17" s="252"/>
      <c r="BA17" s="252"/>
      <c r="BB17" s="253">
        <f t="shared" si="4"/>
        <v>0</v>
      </c>
      <c r="BC17" s="856"/>
      <c r="BD17" s="857"/>
      <c r="BE17" s="857"/>
      <c r="BF17" s="858"/>
      <c r="BG17" s="333"/>
      <c r="BH17" s="343">
        <v>0</v>
      </c>
      <c r="BI17" s="853" t="s">
        <v>255</v>
      </c>
      <c r="BJ17" s="854"/>
      <c r="BK17" s="100">
        <f>BG17*BH17</f>
        <v>0</v>
      </c>
      <c r="BL17" s="375"/>
    </row>
    <row r="18" spans="1:64" ht="13.5" x14ac:dyDescent="0.2">
      <c r="A18" s="65"/>
      <c r="B18" s="59" t="s">
        <v>245</v>
      </c>
      <c r="C18" s="24"/>
      <c r="D18" s="55"/>
      <c r="F18" s="58"/>
      <c r="G18" s="58"/>
      <c r="H18" s="58"/>
      <c r="I18" s="61"/>
      <c r="J18" s="61"/>
      <c r="K18" s="365" t="s">
        <v>1450</v>
      </c>
      <c r="L18" s="359"/>
      <c r="M18" s="689" t="s">
        <v>1441</v>
      </c>
      <c r="N18" s="252"/>
      <c r="O18" s="252"/>
      <c r="P18" s="252"/>
      <c r="Q18" s="252"/>
      <c r="R18" s="252"/>
      <c r="S18" s="252"/>
      <c r="T18" s="252"/>
      <c r="U18" s="253">
        <f t="shared" si="1"/>
        <v>0</v>
      </c>
      <c r="V18" s="363"/>
      <c r="W18" s="363"/>
      <c r="X18" s="363"/>
      <c r="Y18" s="252"/>
      <c r="Z18" s="252" t="s">
        <v>245</v>
      </c>
      <c r="AA18" s="252" t="s">
        <v>245</v>
      </c>
      <c r="AB18" s="252" t="s">
        <v>245</v>
      </c>
      <c r="AC18" s="252" t="s">
        <v>245</v>
      </c>
      <c r="AD18" s="252" t="s">
        <v>245</v>
      </c>
      <c r="AE18" s="252" t="s">
        <v>245</v>
      </c>
      <c r="AF18" s="253">
        <f t="shared" si="2"/>
        <v>0</v>
      </c>
      <c r="AG18" s="363"/>
      <c r="AH18" s="363"/>
      <c r="AI18" s="363"/>
      <c r="AJ18" s="252"/>
      <c r="AK18" s="252"/>
      <c r="AL18" s="252"/>
      <c r="AM18" s="252"/>
      <c r="AN18" s="252"/>
      <c r="AO18" s="252"/>
      <c r="AP18" s="252"/>
      <c r="AQ18" s="253">
        <f t="shared" si="3"/>
        <v>0</v>
      </c>
      <c r="AR18" s="368"/>
      <c r="AS18" s="368"/>
      <c r="AT18" s="368"/>
      <c r="AU18" s="252"/>
      <c r="AV18" s="252"/>
      <c r="AW18" s="252"/>
      <c r="AX18" s="252"/>
      <c r="AY18" s="252"/>
      <c r="AZ18" s="252"/>
      <c r="BA18" s="252"/>
      <c r="BB18" s="253">
        <f t="shared" si="4"/>
        <v>0</v>
      </c>
      <c r="BC18" s="359"/>
      <c r="BD18" s="359"/>
      <c r="BE18" s="359"/>
      <c r="BF18" s="359"/>
      <c r="BG18" s="359"/>
      <c r="BH18" s="359"/>
      <c r="BI18" s="604"/>
      <c r="BJ18" s="604"/>
      <c r="BK18" s="606">
        <f>+SUM(BK16:BK17)</f>
        <v>0</v>
      </c>
      <c r="BL18" s="375"/>
    </row>
    <row r="19" spans="1:64" ht="13.5" x14ac:dyDescent="0.2">
      <c r="A19" s="65" t="s">
        <v>245</v>
      </c>
      <c r="B19" s="59" t="s">
        <v>245</v>
      </c>
      <c r="C19" s="24"/>
      <c r="D19" s="65" t="s">
        <v>245</v>
      </c>
      <c r="E19" s="60" t="s">
        <v>210</v>
      </c>
      <c r="F19" s="58"/>
      <c r="G19" s="229">
        <f>'Fee Summary'!$Y$25</f>
        <v>0</v>
      </c>
      <c r="H19" s="66">
        <f>CEILING(H16*G19,0.01)</f>
        <v>0</v>
      </c>
      <c r="I19" s="61"/>
      <c r="J19" s="61"/>
      <c r="K19" s="365" t="s">
        <v>1451</v>
      </c>
      <c r="L19" s="359"/>
      <c r="M19" s="689" t="s">
        <v>1441</v>
      </c>
      <c r="N19" s="252"/>
      <c r="O19" s="252"/>
      <c r="P19" s="252"/>
      <c r="Q19" s="252"/>
      <c r="R19" s="252"/>
      <c r="S19" s="252"/>
      <c r="T19" s="252"/>
      <c r="U19" s="253">
        <f t="shared" si="1"/>
        <v>0</v>
      </c>
      <c r="V19" s="465" t="s">
        <v>1469</v>
      </c>
      <c r="W19" s="363"/>
      <c r="X19" s="363"/>
      <c r="Y19" s="252"/>
      <c r="Z19" s="252" t="s">
        <v>245</v>
      </c>
      <c r="AA19" s="252" t="s">
        <v>245</v>
      </c>
      <c r="AB19" s="252" t="s">
        <v>245</v>
      </c>
      <c r="AC19" s="252" t="s">
        <v>245</v>
      </c>
      <c r="AD19" s="252" t="s">
        <v>245</v>
      </c>
      <c r="AE19" s="252" t="s">
        <v>245</v>
      </c>
      <c r="AF19" s="253">
        <f t="shared" si="2"/>
        <v>0</v>
      </c>
      <c r="AG19" s="356"/>
      <c r="AH19" s="363"/>
      <c r="AI19" s="363"/>
      <c r="AJ19" s="252"/>
      <c r="AK19" s="252"/>
      <c r="AL19" s="252"/>
      <c r="AM19" s="252"/>
      <c r="AN19" s="252"/>
      <c r="AO19" s="252"/>
      <c r="AP19" s="252"/>
      <c r="AQ19" s="253">
        <f t="shared" si="3"/>
        <v>0</v>
      </c>
      <c r="AR19" s="363"/>
      <c r="AS19" s="363"/>
      <c r="AT19" s="363"/>
      <c r="AU19" s="252"/>
      <c r="AV19" s="252"/>
      <c r="AW19" s="252"/>
      <c r="AX19" s="252"/>
      <c r="AY19" s="252"/>
      <c r="AZ19" s="252"/>
      <c r="BA19" s="252"/>
      <c r="BB19" s="253">
        <f t="shared" si="4"/>
        <v>0</v>
      </c>
      <c r="BC19" s="380" t="s">
        <v>833</v>
      </c>
      <c r="BD19" s="380"/>
      <c r="BE19" s="381"/>
      <c r="BF19" s="381"/>
      <c r="BG19" s="381"/>
      <c r="BH19" s="381"/>
      <c r="BI19" s="381"/>
      <c r="BJ19" s="381"/>
      <c r="BK19" s="93"/>
      <c r="BL19" s="375"/>
    </row>
    <row r="20" spans="1:64" x14ac:dyDescent="0.2">
      <c r="A20" s="58"/>
      <c r="B20" s="58"/>
      <c r="C20" s="58"/>
      <c r="D20" s="65" t="s">
        <v>152</v>
      </c>
      <c r="E20" s="67" t="s">
        <v>195</v>
      </c>
      <c r="F20" s="68"/>
      <c r="G20" s="621"/>
      <c r="H20" s="69">
        <f>+H34</f>
        <v>0</v>
      </c>
      <c r="I20" s="61"/>
      <c r="J20" s="61"/>
      <c r="K20" s="365" t="s">
        <v>1452</v>
      </c>
      <c r="L20" s="359"/>
      <c r="M20" s="689" t="s">
        <v>1441</v>
      </c>
      <c r="N20" s="252"/>
      <c r="O20" s="252"/>
      <c r="P20" s="252"/>
      <c r="Q20" s="252"/>
      <c r="R20" s="252"/>
      <c r="S20" s="252"/>
      <c r="T20" s="252"/>
      <c r="U20" s="253">
        <f t="shared" si="1"/>
        <v>0</v>
      </c>
      <c r="V20" s="358"/>
      <c r="W20" s="363"/>
      <c r="X20" s="363"/>
      <c r="Y20" s="252" t="s">
        <v>245</v>
      </c>
      <c r="Z20" s="252" t="s">
        <v>245</v>
      </c>
      <c r="AA20" s="252" t="s">
        <v>245</v>
      </c>
      <c r="AB20" s="252" t="s">
        <v>245</v>
      </c>
      <c r="AC20" s="252" t="s">
        <v>245</v>
      </c>
      <c r="AD20" s="252" t="s">
        <v>245</v>
      </c>
      <c r="AE20" s="252" t="s">
        <v>245</v>
      </c>
      <c r="AF20" s="253">
        <f t="shared" si="2"/>
        <v>0</v>
      </c>
      <c r="AG20" s="358"/>
      <c r="AH20" s="363"/>
      <c r="AI20" s="363"/>
      <c r="AJ20" s="252"/>
      <c r="AK20" s="252"/>
      <c r="AL20" s="252"/>
      <c r="AM20" s="252"/>
      <c r="AN20" s="252"/>
      <c r="AO20" s="252"/>
      <c r="AP20" s="252"/>
      <c r="AQ20" s="253">
        <f t="shared" si="3"/>
        <v>0</v>
      </c>
      <c r="AR20" s="365"/>
      <c r="AS20" s="365"/>
      <c r="AT20" s="365"/>
      <c r="AU20" s="252"/>
      <c r="AV20" s="252"/>
      <c r="AW20" s="252"/>
      <c r="AX20" s="252"/>
      <c r="AY20" s="252"/>
      <c r="AZ20" s="252"/>
      <c r="BA20" s="252"/>
      <c r="BB20" s="253">
        <f t="shared" si="4"/>
        <v>0</v>
      </c>
      <c r="BC20" s="856"/>
      <c r="BD20" s="857"/>
      <c r="BE20" s="857"/>
      <c r="BF20" s="858"/>
      <c r="BG20" s="333"/>
      <c r="BH20" s="343">
        <v>0</v>
      </c>
      <c r="BI20" s="859" t="s">
        <v>255</v>
      </c>
      <c r="BJ20" s="855"/>
      <c r="BK20" s="100">
        <f>BG20*BH20</f>
        <v>0</v>
      </c>
      <c r="BL20" s="375"/>
    </row>
    <row r="21" spans="1:64" x14ac:dyDescent="0.2">
      <c r="A21" s="58"/>
      <c r="B21" s="58"/>
      <c r="C21" s="58"/>
      <c r="D21" s="58"/>
      <c r="E21" s="835" t="s">
        <v>57</v>
      </c>
      <c r="F21" s="835"/>
      <c r="G21" s="835"/>
      <c r="H21" s="70">
        <f>SUM(H17:H20)</f>
        <v>0</v>
      </c>
      <c r="I21" s="61"/>
      <c r="J21" s="61"/>
      <c r="K21" s="365" t="s">
        <v>1453</v>
      </c>
      <c r="L21" s="359"/>
      <c r="M21" s="689" t="s">
        <v>1441</v>
      </c>
      <c r="N21" s="252"/>
      <c r="O21" s="252"/>
      <c r="P21" s="252"/>
      <c r="Q21" s="252"/>
      <c r="R21" s="252"/>
      <c r="S21" s="252"/>
      <c r="T21" s="252"/>
      <c r="U21" s="253">
        <f t="shared" si="1"/>
        <v>0</v>
      </c>
      <c r="V21" s="358"/>
      <c r="W21" s="363"/>
      <c r="X21" s="363"/>
      <c r="Y21" s="252" t="s">
        <v>245</v>
      </c>
      <c r="Z21" s="252" t="s">
        <v>245</v>
      </c>
      <c r="AA21" s="252" t="s">
        <v>245</v>
      </c>
      <c r="AB21" s="252" t="s">
        <v>245</v>
      </c>
      <c r="AC21" s="252" t="s">
        <v>245</v>
      </c>
      <c r="AD21" s="252" t="s">
        <v>245</v>
      </c>
      <c r="AE21" s="252" t="s">
        <v>245</v>
      </c>
      <c r="AF21" s="253">
        <f t="shared" si="2"/>
        <v>0</v>
      </c>
      <c r="AG21" s="358"/>
      <c r="AH21" s="363"/>
      <c r="AI21" s="363"/>
      <c r="AJ21" s="252"/>
      <c r="AK21" s="252"/>
      <c r="AL21" s="252"/>
      <c r="AM21" s="252"/>
      <c r="AN21" s="252"/>
      <c r="AO21" s="252"/>
      <c r="AP21" s="252"/>
      <c r="AQ21" s="253">
        <f t="shared" si="3"/>
        <v>0</v>
      </c>
      <c r="AR21" s="368"/>
      <c r="AS21" s="368"/>
      <c r="AT21" s="368"/>
      <c r="AU21" s="252"/>
      <c r="AV21" s="252"/>
      <c r="AW21" s="252"/>
      <c r="AX21" s="252"/>
      <c r="AY21" s="252"/>
      <c r="AZ21" s="252"/>
      <c r="BA21" s="252"/>
      <c r="BB21" s="253">
        <f t="shared" si="4"/>
        <v>0</v>
      </c>
      <c r="BC21" s="856"/>
      <c r="BD21" s="857"/>
      <c r="BE21" s="857"/>
      <c r="BF21" s="858"/>
      <c r="BG21" s="333"/>
      <c r="BH21" s="343">
        <v>0</v>
      </c>
      <c r="BI21" s="853" t="s">
        <v>255</v>
      </c>
      <c r="BJ21" s="854"/>
      <c r="BK21" s="100">
        <f>BG21*BH21</f>
        <v>0</v>
      </c>
      <c r="BL21" s="375"/>
    </row>
    <row r="22" spans="1:64" x14ac:dyDescent="0.2">
      <c r="A22" s="58"/>
      <c r="B22" s="58"/>
      <c r="C22" s="58"/>
      <c r="D22" s="58"/>
      <c r="E22" s="60" t="s">
        <v>245</v>
      </c>
      <c r="F22" s="58"/>
      <c r="G22" s="58"/>
      <c r="H22" s="60" t="s">
        <v>245</v>
      </c>
      <c r="I22" s="61"/>
      <c r="J22" s="61"/>
      <c r="K22" s="365" t="s">
        <v>1454</v>
      </c>
      <c r="L22" s="359"/>
      <c r="M22" s="689" t="s">
        <v>1441</v>
      </c>
      <c r="N22" s="252"/>
      <c r="O22" s="252"/>
      <c r="P22" s="252"/>
      <c r="Q22" s="252"/>
      <c r="R22" s="252"/>
      <c r="S22" s="252"/>
      <c r="T22" s="252"/>
      <c r="U22" s="253">
        <f t="shared" si="1"/>
        <v>0</v>
      </c>
      <c r="V22" s="360"/>
      <c r="W22" s="363"/>
      <c r="X22" s="363"/>
      <c r="Y22" s="252" t="s">
        <v>245</v>
      </c>
      <c r="Z22" s="252" t="s">
        <v>245</v>
      </c>
      <c r="AA22" s="252" t="s">
        <v>245</v>
      </c>
      <c r="AB22" s="252" t="s">
        <v>245</v>
      </c>
      <c r="AC22" s="252" t="s">
        <v>245</v>
      </c>
      <c r="AD22" s="252" t="s">
        <v>245</v>
      </c>
      <c r="AE22" s="252" t="s">
        <v>245</v>
      </c>
      <c r="AF22" s="253">
        <f t="shared" si="2"/>
        <v>0</v>
      </c>
      <c r="AG22" s="360"/>
      <c r="AH22" s="363"/>
      <c r="AI22" s="363"/>
      <c r="AJ22" s="252"/>
      <c r="AK22" s="252"/>
      <c r="AL22" s="252"/>
      <c r="AM22" s="252"/>
      <c r="AN22" s="252"/>
      <c r="AO22" s="252"/>
      <c r="AP22" s="252"/>
      <c r="AQ22" s="253">
        <f t="shared" si="3"/>
        <v>0</v>
      </c>
      <c r="AR22" s="368"/>
      <c r="AS22" s="368"/>
      <c r="AT22" s="368"/>
      <c r="AU22" s="252"/>
      <c r="AV22" s="252"/>
      <c r="AW22" s="252"/>
      <c r="AX22" s="252"/>
      <c r="AY22" s="252"/>
      <c r="AZ22" s="252"/>
      <c r="BA22" s="252"/>
      <c r="BB22" s="253">
        <f t="shared" si="4"/>
        <v>0</v>
      </c>
      <c r="BC22" s="359"/>
      <c r="BD22" s="359"/>
      <c r="BE22" s="359"/>
      <c r="BF22" s="359"/>
      <c r="BG22" s="359"/>
      <c r="BH22" s="359"/>
      <c r="BI22" s="604"/>
      <c r="BJ22" s="604"/>
      <c r="BK22" s="606">
        <f>+SUM(BK20:BK21)</f>
        <v>0</v>
      </c>
      <c r="BL22" s="375"/>
    </row>
    <row r="23" spans="1:64" ht="13.5" thickBot="1" x14ac:dyDescent="0.25">
      <c r="A23" s="58"/>
      <c r="B23" s="60" t="s">
        <v>245</v>
      </c>
      <c r="C23" s="60"/>
      <c r="D23" s="58"/>
      <c r="E23" s="60" t="s">
        <v>194</v>
      </c>
      <c r="F23" s="58"/>
      <c r="G23" s="202">
        <f>+'Fee Summary'!$Z$25</f>
        <v>0.13</v>
      </c>
      <c r="H23" s="71">
        <f>CEILING((H17+H20)*G23,0.01)</f>
        <v>0</v>
      </c>
      <c r="J23" s="61"/>
      <c r="K23" s="365" t="s">
        <v>1455</v>
      </c>
      <c r="L23" s="359"/>
      <c r="M23" s="689" t="s">
        <v>1441</v>
      </c>
      <c r="N23" s="252"/>
      <c r="O23" s="252"/>
      <c r="P23" s="252"/>
      <c r="Q23" s="252"/>
      <c r="R23" s="252"/>
      <c r="S23" s="252"/>
      <c r="T23" s="252"/>
      <c r="U23" s="253">
        <f t="shared" si="1"/>
        <v>0</v>
      </c>
      <c r="V23" s="360"/>
      <c r="W23" s="363"/>
      <c r="X23" s="363"/>
      <c r="Y23" s="252" t="s">
        <v>245</v>
      </c>
      <c r="Z23" s="252" t="s">
        <v>245</v>
      </c>
      <c r="AA23" s="252" t="s">
        <v>245</v>
      </c>
      <c r="AB23" s="252" t="s">
        <v>245</v>
      </c>
      <c r="AC23" s="252" t="s">
        <v>245</v>
      </c>
      <c r="AD23" s="252" t="s">
        <v>245</v>
      </c>
      <c r="AE23" s="252" t="s">
        <v>245</v>
      </c>
      <c r="AF23" s="253">
        <f t="shared" si="2"/>
        <v>0</v>
      </c>
      <c r="AG23" s="360"/>
      <c r="AH23" s="363"/>
      <c r="AI23" s="363"/>
      <c r="AJ23" s="252"/>
      <c r="AK23" s="252"/>
      <c r="AL23" s="252"/>
      <c r="AM23" s="252"/>
      <c r="AN23" s="252"/>
      <c r="AO23" s="252"/>
      <c r="AP23" s="252"/>
      <c r="AQ23" s="253">
        <f t="shared" si="3"/>
        <v>0</v>
      </c>
      <c r="AR23" s="365"/>
      <c r="AS23" s="365"/>
      <c r="AT23" s="365"/>
      <c r="AU23" s="252"/>
      <c r="AV23" s="252"/>
      <c r="AW23" s="252"/>
      <c r="AX23" s="252"/>
      <c r="AY23" s="252"/>
      <c r="AZ23" s="252"/>
      <c r="BA23" s="252"/>
      <c r="BB23" s="253">
        <f t="shared" si="4"/>
        <v>0</v>
      </c>
      <c r="BC23" s="380" t="s">
        <v>833</v>
      </c>
      <c r="BD23" s="380"/>
      <c r="BE23" s="381"/>
      <c r="BF23" s="381"/>
      <c r="BG23" s="384"/>
      <c r="BH23" s="384"/>
      <c r="BI23" s="384"/>
      <c r="BJ23" s="384"/>
      <c r="BK23" s="93"/>
      <c r="BL23" s="375"/>
    </row>
    <row r="24" spans="1:64" ht="13.5" thickTop="1" x14ac:dyDescent="0.2">
      <c r="A24" s="58"/>
      <c r="B24" s="58"/>
      <c r="C24" s="58"/>
      <c r="D24" s="58"/>
      <c r="E24" s="58"/>
      <c r="F24" s="58"/>
      <c r="G24" s="58"/>
      <c r="H24" s="72">
        <f>SUM(H21:H23)</f>
        <v>0</v>
      </c>
      <c r="I24" s="61"/>
      <c r="J24" s="61"/>
      <c r="K24" s="365" t="s">
        <v>1456</v>
      </c>
      <c r="L24" s="359"/>
      <c r="M24" s="689" t="s">
        <v>1441</v>
      </c>
      <c r="N24" s="252"/>
      <c r="O24" s="252"/>
      <c r="P24" s="252"/>
      <c r="Q24" s="252"/>
      <c r="R24" s="252"/>
      <c r="S24" s="252"/>
      <c r="T24" s="252"/>
      <c r="U24" s="253">
        <f t="shared" si="1"/>
        <v>0</v>
      </c>
      <c r="V24" s="360"/>
      <c r="W24" s="363"/>
      <c r="X24" s="363"/>
      <c r="Y24" s="252" t="s">
        <v>245</v>
      </c>
      <c r="Z24" s="252" t="s">
        <v>245</v>
      </c>
      <c r="AA24" s="252" t="s">
        <v>245</v>
      </c>
      <c r="AB24" s="252" t="s">
        <v>245</v>
      </c>
      <c r="AC24" s="252" t="s">
        <v>245</v>
      </c>
      <c r="AD24" s="252" t="s">
        <v>245</v>
      </c>
      <c r="AE24" s="252" t="s">
        <v>245</v>
      </c>
      <c r="AF24" s="253">
        <f t="shared" si="2"/>
        <v>0</v>
      </c>
      <c r="AG24" s="360"/>
      <c r="AH24" s="363"/>
      <c r="AI24" s="363"/>
      <c r="AJ24" s="252"/>
      <c r="AK24" s="252"/>
      <c r="AL24" s="252"/>
      <c r="AM24" s="252"/>
      <c r="AN24" s="252"/>
      <c r="AO24" s="252"/>
      <c r="AP24" s="252"/>
      <c r="AQ24" s="253">
        <f t="shared" si="3"/>
        <v>0</v>
      </c>
      <c r="AR24" s="368"/>
      <c r="AS24" s="368"/>
      <c r="AT24" s="365"/>
      <c r="AU24" s="252"/>
      <c r="AV24" s="252"/>
      <c r="AW24" s="252"/>
      <c r="AX24" s="252"/>
      <c r="AY24" s="252"/>
      <c r="AZ24" s="252"/>
      <c r="BA24" s="252"/>
      <c r="BB24" s="253">
        <f t="shared" si="4"/>
        <v>0</v>
      </c>
      <c r="BC24" s="386" t="s">
        <v>835</v>
      </c>
      <c r="BD24" s="386"/>
      <c r="BE24" s="386"/>
      <c r="BF24" s="387"/>
      <c r="BG24" s="382" t="s">
        <v>1354</v>
      </c>
      <c r="BH24" s="383" t="s">
        <v>1355</v>
      </c>
      <c r="BI24" s="605"/>
      <c r="BJ24" s="613"/>
      <c r="BK24" s="235"/>
      <c r="BL24" s="375"/>
    </row>
    <row r="25" spans="1:64" x14ac:dyDescent="0.2">
      <c r="A25" s="58"/>
      <c r="B25" s="58"/>
      <c r="C25" s="58"/>
      <c r="D25" s="65" t="s">
        <v>182</v>
      </c>
      <c r="E25" s="67" t="s">
        <v>211</v>
      </c>
      <c r="F25" s="68"/>
      <c r="G25" s="203">
        <f>+'Fee Summary'!AA26</f>
        <v>0</v>
      </c>
      <c r="H25" s="69">
        <f>H17*G25</f>
        <v>0</v>
      </c>
      <c r="I25" s="61"/>
      <c r="J25" s="61"/>
      <c r="K25" s="365" t="s">
        <v>1457</v>
      </c>
      <c r="L25" s="359"/>
      <c r="M25" s="689" t="s">
        <v>1441</v>
      </c>
      <c r="N25" s="252"/>
      <c r="O25" s="252"/>
      <c r="P25" s="252"/>
      <c r="Q25" s="252"/>
      <c r="R25" s="252"/>
      <c r="S25" s="252"/>
      <c r="T25" s="252"/>
      <c r="U25" s="253">
        <f t="shared" si="1"/>
        <v>0</v>
      </c>
      <c r="V25" s="363"/>
      <c r="W25" s="363"/>
      <c r="X25" s="363"/>
      <c r="Y25" s="252" t="s">
        <v>245</v>
      </c>
      <c r="Z25" s="252" t="s">
        <v>245</v>
      </c>
      <c r="AA25" s="252" t="s">
        <v>245</v>
      </c>
      <c r="AB25" s="252" t="s">
        <v>245</v>
      </c>
      <c r="AC25" s="252" t="s">
        <v>245</v>
      </c>
      <c r="AD25" s="252" t="s">
        <v>245</v>
      </c>
      <c r="AE25" s="252" t="s">
        <v>245</v>
      </c>
      <c r="AF25" s="253">
        <f t="shared" si="2"/>
        <v>0</v>
      </c>
      <c r="AG25" s="363"/>
      <c r="AH25" s="363"/>
      <c r="AI25" s="363"/>
      <c r="AJ25" s="252"/>
      <c r="AK25" s="252"/>
      <c r="AL25" s="252"/>
      <c r="AM25" s="252"/>
      <c r="AN25" s="252"/>
      <c r="AO25" s="252"/>
      <c r="AP25" s="252"/>
      <c r="AQ25" s="253">
        <f t="shared" si="3"/>
        <v>0</v>
      </c>
      <c r="AR25" s="368"/>
      <c r="AS25" s="368"/>
      <c r="AT25" s="368"/>
      <c r="AU25" s="252"/>
      <c r="AV25" s="252"/>
      <c r="AW25" s="252"/>
      <c r="AX25" s="252"/>
      <c r="AY25" s="252"/>
      <c r="AZ25" s="252"/>
      <c r="BA25" s="252"/>
      <c r="BB25" s="253">
        <f t="shared" si="4"/>
        <v>0</v>
      </c>
      <c r="BC25" s="856"/>
      <c r="BD25" s="857"/>
      <c r="BE25" s="857"/>
      <c r="BF25" s="858"/>
      <c r="BG25" s="333"/>
      <c r="BH25" s="343">
        <v>0</v>
      </c>
      <c r="BI25" s="859" t="s">
        <v>255</v>
      </c>
      <c r="BJ25" s="855"/>
      <c r="BK25" s="100">
        <f>BG25*BH25</f>
        <v>0</v>
      </c>
      <c r="BL25" s="375"/>
    </row>
    <row r="26" spans="1:64" ht="13.5" x14ac:dyDescent="0.2">
      <c r="A26" s="58"/>
      <c r="B26" s="58"/>
      <c r="C26" s="58"/>
      <c r="D26" s="58"/>
      <c r="E26" s="691" t="s">
        <v>614</v>
      </c>
      <c r="F26" s="691"/>
      <c r="G26" s="691"/>
      <c r="H26" s="73">
        <f>SUM(H24:H25)</f>
        <v>0</v>
      </c>
      <c r="J26" s="61"/>
      <c r="K26" s="365" t="s">
        <v>1458</v>
      </c>
      <c r="L26" s="359"/>
      <c r="M26" s="689" t="s">
        <v>1441</v>
      </c>
      <c r="N26" s="252"/>
      <c r="O26" s="252"/>
      <c r="P26" s="252"/>
      <c r="Q26" s="252"/>
      <c r="R26" s="252"/>
      <c r="S26" s="252"/>
      <c r="T26" s="252"/>
      <c r="U26" s="253">
        <f t="shared" si="1"/>
        <v>0</v>
      </c>
      <c r="V26" s="356"/>
      <c r="W26" s="359"/>
      <c r="X26" s="359"/>
      <c r="Y26" s="252" t="s">
        <v>245</v>
      </c>
      <c r="Z26" s="252" t="s">
        <v>245</v>
      </c>
      <c r="AA26" s="252" t="s">
        <v>245</v>
      </c>
      <c r="AB26" s="252" t="s">
        <v>245</v>
      </c>
      <c r="AC26" s="252" t="s">
        <v>245</v>
      </c>
      <c r="AD26" s="252" t="s">
        <v>245</v>
      </c>
      <c r="AE26" s="252" t="s">
        <v>245</v>
      </c>
      <c r="AF26" s="253">
        <f t="shared" si="2"/>
        <v>0</v>
      </c>
      <c r="AG26" s="356"/>
      <c r="AH26" s="359"/>
      <c r="AI26" s="359"/>
      <c r="AJ26" s="252"/>
      <c r="AK26" s="252"/>
      <c r="AL26" s="252"/>
      <c r="AM26" s="252"/>
      <c r="AN26" s="252"/>
      <c r="AO26" s="252"/>
      <c r="AP26" s="252"/>
      <c r="AQ26" s="253">
        <f t="shared" si="3"/>
        <v>0</v>
      </c>
      <c r="AR26" s="361"/>
      <c r="AS26" s="363"/>
      <c r="AT26" s="363"/>
      <c r="AU26" s="252"/>
      <c r="AV26" s="252"/>
      <c r="AW26" s="252"/>
      <c r="AX26" s="252"/>
      <c r="AY26" s="252"/>
      <c r="AZ26" s="252"/>
      <c r="BA26" s="252"/>
      <c r="BB26" s="253">
        <f t="shared" si="4"/>
        <v>0</v>
      </c>
      <c r="BC26" s="856"/>
      <c r="BD26" s="857"/>
      <c r="BE26" s="857"/>
      <c r="BF26" s="858"/>
      <c r="BG26" s="333"/>
      <c r="BH26" s="343">
        <v>0</v>
      </c>
      <c r="BI26" s="853" t="s">
        <v>255</v>
      </c>
      <c r="BJ26" s="854"/>
      <c r="BK26" s="100">
        <f>BG26*BH26</f>
        <v>0</v>
      </c>
      <c r="BL26" s="375"/>
    </row>
    <row r="27" spans="1:64" x14ac:dyDescent="0.2">
      <c r="A27" s="58"/>
      <c r="B27" s="58"/>
      <c r="C27" s="58"/>
      <c r="J27" s="61"/>
      <c r="K27" s="365" t="s">
        <v>1459</v>
      </c>
      <c r="L27" s="359"/>
      <c r="M27" s="689" t="s">
        <v>1441</v>
      </c>
      <c r="N27" s="252"/>
      <c r="O27" s="252"/>
      <c r="P27" s="252"/>
      <c r="Q27" s="252"/>
      <c r="R27" s="252"/>
      <c r="S27" s="252"/>
      <c r="T27" s="252"/>
      <c r="U27" s="253">
        <f t="shared" si="1"/>
        <v>0</v>
      </c>
      <c r="V27" s="358"/>
      <c r="W27" s="359"/>
      <c r="X27" s="359"/>
      <c r="Y27" s="252" t="s">
        <v>245</v>
      </c>
      <c r="Z27" s="252" t="s">
        <v>245</v>
      </c>
      <c r="AA27" s="252" t="s">
        <v>245</v>
      </c>
      <c r="AB27" s="252" t="s">
        <v>245</v>
      </c>
      <c r="AC27" s="252" t="s">
        <v>245</v>
      </c>
      <c r="AD27" s="252" t="s">
        <v>245</v>
      </c>
      <c r="AE27" s="252" t="s">
        <v>245</v>
      </c>
      <c r="AF27" s="253">
        <f t="shared" si="2"/>
        <v>0</v>
      </c>
      <c r="AG27" s="358"/>
      <c r="AH27" s="359"/>
      <c r="AI27" s="359"/>
      <c r="AJ27" s="252"/>
      <c r="AK27" s="252"/>
      <c r="AL27" s="252"/>
      <c r="AM27" s="252"/>
      <c r="AN27" s="252"/>
      <c r="AO27" s="252"/>
      <c r="AP27" s="252"/>
      <c r="AQ27" s="253">
        <f t="shared" si="3"/>
        <v>0</v>
      </c>
      <c r="AR27" s="361"/>
      <c r="AS27" s="357"/>
      <c r="AT27" s="359"/>
      <c r="AU27" s="252"/>
      <c r="AV27" s="252"/>
      <c r="AW27" s="252"/>
      <c r="AX27" s="252"/>
      <c r="AY27" s="252"/>
      <c r="AZ27" s="252"/>
      <c r="BA27" s="252"/>
      <c r="BB27" s="253">
        <f t="shared" si="4"/>
        <v>0</v>
      </c>
      <c r="BC27" s="359"/>
      <c r="BD27" s="359"/>
      <c r="BE27" s="359"/>
      <c r="BF27" s="359"/>
      <c r="BG27" s="359"/>
      <c r="BH27" s="359"/>
      <c r="BI27" s="604"/>
      <c r="BJ27" s="604"/>
      <c r="BK27" s="606">
        <f>+SUM(BK25:BK26)</f>
        <v>0</v>
      </c>
      <c r="BL27" s="375"/>
    </row>
    <row r="28" spans="1:64" ht="13.5" x14ac:dyDescent="0.2">
      <c r="A28" s="58"/>
      <c r="B28" s="19" t="s">
        <v>537</v>
      </c>
      <c r="J28" s="61"/>
      <c r="K28" s="365" t="s">
        <v>1460</v>
      </c>
      <c r="L28" s="359"/>
      <c r="M28" s="689" t="s">
        <v>1441</v>
      </c>
      <c r="N28" s="252"/>
      <c r="O28" s="252"/>
      <c r="P28" s="252"/>
      <c r="Q28" s="252"/>
      <c r="R28" s="252"/>
      <c r="S28" s="252"/>
      <c r="T28" s="252"/>
      <c r="U28" s="253">
        <f t="shared" si="1"/>
        <v>0</v>
      </c>
      <c r="V28" s="358"/>
      <c r="W28" s="357"/>
      <c r="X28" s="357"/>
      <c r="Y28" s="252" t="s">
        <v>245</v>
      </c>
      <c r="Z28" s="252" t="s">
        <v>245</v>
      </c>
      <c r="AA28" s="252" t="s">
        <v>245</v>
      </c>
      <c r="AB28" s="252" t="s">
        <v>245</v>
      </c>
      <c r="AC28" s="252" t="s">
        <v>245</v>
      </c>
      <c r="AD28" s="252" t="s">
        <v>245</v>
      </c>
      <c r="AE28" s="252" t="s">
        <v>245</v>
      </c>
      <c r="AF28" s="253">
        <f t="shared" si="2"/>
        <v>0</v>
      </c>
      <c r="AG28" s="358"/>
      <c r="AH28" s="357"/>
      <c r="AI28" s="357"/>
      <c r="AJ28" s="252"/>
      <c r="AK28" s="252"/>
      <c r="AL28" s="252"/>
      <c r="AM28" s="252"/>
      <c r="AN28" s="252"/>
      <c r="AO28" s="252"/>
      <c r="AP28" s="252"/>
      <c r="AQ28" s="253">
        <f t="shared" si="3"/>
        <v>0</v>
      </c>
      <c r="AR28" s="363"/>
      <c r="AS28" s="357"/>
      <c r="AT28" s="359"/>
      <c r="AU28" s="252"/>
      <c r="AV28" s="252"/>
      <c r="AW28" s="252"/>
      <c r="AX28" s="252"/>
      <c r="AY28" s="252"/>
      <c r="AZ28" s="252"/>
      <c r="BA28" s="252"/>
      <c r="BB28" s="253">
        <f t="shared" si="4"/>
        <v>0</v>
      </c>
      <c r="BC28" s="380" t="s">
        <v>833</v>
      </c>
      <c r="BD28" s="380"/>
      <c r="BE28" s="381"/>
      <c r="BF28" s="381"/>
      <c r="BG28" s="381"/>
      <c r="BH28" s="381"/>
      <c r="BI28" s="381"/>
      <c r="BJ28" s="381"/>
      <c r="BK28" s="93"/>
      <c r="BL28" s="375"/>
    </row>
    <row r="29" spans="1:64" ht="13.5" x14ac:dyDescent="0.2">
      <c r="A29" s="60"/>
      <c r="B29" s="59" t="s">
        <v>192</v>
      </c>
      <c r="C29" s="59"/>
      <c r="D29" s="59"/>
      <c r="E29" s="41" t="s">
        <v>538</v>
      </c>
      <c r="F29" s="41"/>
      <c r="G29" s="41" t="s">
        <v>539</v>
      </c>
      <c r="H29" s="41" t="s">
        <v>540</v>
      </c>
      <c r="I29" s="58"/>
      <c r="J29" s="58"/>
      <c r="K29" s="358"/>
      <c r="L29" s="359"/>
      <c r="M29" s="357"/>
      <c r="N29" s="692"/>
      <c r="O29" s="692"/>
      <c r="P29" s="692"/>
      <c r="Q29" s="692"/>
      <c r="R29" s="692"/>
      <c r="S29" s="692"/>
      <c r="T29" s="692"/>
      <c r="U29" s="253" t="s">
        <v>245</v>
      </c>
      <c r="V29" s="358"/>
      <c r="W29" s="359"/>
      <c r="X29" s="357"/>
      <c r="Y29" s="252" t="s">
        <v>245</v>
      </c>
      <c r="Z29" s="252" t="s">
        <v>245</v>
      </c>
      <c r="AA29" s="252" t="s">
        <v>245</v>
      </c>
      <c r="AB29" s="252" t="s">
        <v>245</v>
      </c>
      <c r="AC29" s="252" t="s">
        <v>245</v>
      </c>
      <c r="AD29" s="252" t="s">
        <v>245</v>
      </c>
      <c r="AE29" s="252" t="s">
        <v>245</v>
      </c>
      <c r="AF29" s="253">
        <f t="shared" si="2"/>
        <v>0</v>
      </c>
      <c r="AG29" s="358"/>
      <c r="AH29" s="359"/>
      <c r="AI29" s="357"/>
      <c r="AJ29" s="252"/>
      <c r="AK29" s="252"/>
      <c r="AL29" s="252"/>
      <c r="AM29" s="252"/>
      <c r="AN29" s="252"/>
      <c r="AO29" s="252"/>
      <c r="AP29" s="252"/>
      <c r="AQ29" s="253">
        <f t="shared" si="3"/>
        <v>0</v>
      </c>
      <c r="AR29" s="369"/>
      <c r="AS29" s="357"/>
      <c r="AT29" s="363"/>
      <c r="AU29" s="252"/>
      <c r="AV29" s="252"/>
      <c r="AW29" s="252"/>
      <c r="AX29" s="252"/>
      <c r="AY29" s="252"/>
      <c r="AZ29" s="252"/>
      <c r="BA29" s="252"/>
      <c r="BB29" s="253">
        <f t="shared" si="4"/>
        <v>0</v>
      </c>
      <c r="BC29" s="386" t="s">
        <v>835</v>
      </c>
      <c r="BD29" s="386"/>
      <c r="BE29" s="386"/>
      <c r="BF29" s="387"/>
      <c r="BG29" s="382" t="s">
        <v>1354</v>
      </c>
      <c r="BH29" s="383" t="s">
        <v>1355</v>
      </c>
      <c r="BI29" s="605"/>
      <c r="BJ29" s="613"/>
      <c r="BK29" s="235"/>
      <c r="BL29" s="375"/>
    </row>
    <row r="30" spans="1:64" ht="13.5" x14ac:dyDescent="0.2">
      <c r="A30" s="74"/>
      <c r="B30" s="59"/>
      <c r="C30" s="59"/>
      <c r="D30" s="59"/>
      <c r="E30" s="41"/>
      <c r="F30" s="41"/>
      <c r="G30" s="41"/>
      <c r="H30" s="41"/>
      <c r="I30" s="58"/>
      <c r="J30" s="58"/>
      <c r="K30" s="465" t="s">
        <v>1409</v>
      </c>
      <c r="L30" s="357"/>
      <c r="M30" s="357"/>
      <c r="N30" s="692"/>
      <c r="O30" s="692"/>
      <c r="P30" s="692"/>
      <c r="Q30" s="692"/>
      <c r="R30" s="692"/>
      <c r="S30" s="692"/>
      <c r="T30" s="692"/>
      <c r="U30" s="253" t="s">
        <v>245</v>
      </c>
      <c r="V30" s="363"/>
      <c r="W30" s="359"/>
      <c r="X30" s="359"/>
      <c r="Y30" s="252" t="s">
        <v>245</v>
      </c>
      <c r="Z30" s="252" t="s">
        <v>245</v>
      </c>
      <c r="AA30" s="252" t="s">
        <v>245</v>
      </c>
      <c r="AB30" s="252" t="s">
        <v>245</v>
      </c>
      <c r="AC30" s="252" t="s">
        <v>245</v>
      </c>
      <c r="AD30" s="252" t="s">
        <v>245</v>
      </c>
      <c r="AE30" s="252" t="s">
        <v>245</v>
      </c>
      <c r="AF30" s="253">
        <f t="shared" si="2"/>
        <v>0</v>
      </c>
      <c r="AG30" s="363"/>
      <c r="AH30" s="359"/>
      <c r="AI30" s="359"/>
      <c r="AJ30" s="252"/>
      <c r="AK30" s="252"/>
      <c r="AL30" s="252"/>
      <c r="AM30" s="252"/>
      <c r="AN30" s="252"/>
      <c r="AO30" s="252"/>
      <c r="AP30" s="252"/>
      <c r="AQ30" s="253">
        <f t="shared" si="3"/>
        <v>0</v>
      </c>
      <c r="AR30" s="361"/>
      <c r="AS30" s="370"/>
      <c r="AT30" s="359"/>
      <c r="AU30" s="252"/>
      <c r="AV30" s="252"/>
      <c r="AW30" s="252"/>
      <c r="AX30" s="252"/>
      <c r="AY30" s="252"/>
      <c r="AZ30" s="252"/>
      <c r="BA30" s="252"/>
      <c r="BB30" s="253">
        <f t="shared" si="4"/>
        <v>0</v>
      </c>
      <c r="BC30" s="856"/>
      <c r="BD30" s="857"/>
      <c r="BE30" s="857"/>
      <c r="BF30" s="858"/>
      <c r="BG30" s="333"/>
      <c r="BH30" s="343">
        <v>0</v>
      </c>
      <c r="BI30" s="859" t="s">
        <v>255</v>
      </c>
      <c r="BJ30" s="855"/>
      <c r="BK30" s="100">
        <f>BG30*BH30</f>
        <v>0</v>
      </c>
      <c r="BL30" s="375"/>
    </row>
    <row r="31" spans="1:64" ht="13.5" x14ac:dyDescent="0.2">
      <c r="A31" s="58"/>
      <c r="B31" s="378" t="s">
        <v>510</v>
      </c>
      <c r="C31" s="61"/>
      <c r="D31" s="61"/>
      <c r="E31" s="600"/>
      <c r="F31" s="625"/>
      <c r="G31" s="385">
        <v>100</v>
      </c>
      <c r="H31" s="62">
        <f>+E31*G31</f>
        <v>0</v>
      </c>
      <c r="I31" s="58"/>
      <c r="J31" s="58"/>
      <c r="K31" s="370" t="s">
        <v>1412</v>
      </c>
      <c r="M31" s="359"/>
      <c r="N31" s="252"/>
      <c r="O31" s="252"/>
      <c r="P31" s="252"/>
      <c r="Q31" s="252"/>
      <c r="R31" s="252"/>
      <c r="S31" s="252"/>
      <c r="T31" s="252"/>
      <c r="U31" s="253">
        <f t="shared" si="1"/>
        <v>0</v>
      </c>
      <c r="V31" s="363"/>
      <c r="W31" s="359"/>
      <c r="X31" s="359"/>
      <c r="Y31" s="252" t="s">
        <v>245</v>
      </c>
      <c r="Z31" s="252" t="s">
        <v>245</v>
      </c>
      <c r="AA31" s="252" t="s">
        <v>245</v>
      </c>
      <c r="AB31" s="252" t="s">
        <v>245</v>
      </c>
      <c r="AC31" s="252" t="s">
        <v>245</v>
      </c>
      <c r="AD31" s="252" t="s">
        <v>245</v>
      </c>
      <c r="AE31" s="252" t="s">
        <v>245</v>
      </c>
      <c r="AF31" s="253">
        <f t="shared" si="2"/>
        <v>0</v>
      </c>
      <c r="AG31" s="363"/>
      <c r="AH31" s="359"/>
      <c r="AI31" s="359"/>
      <c r="AJ31" s="252"/>
      <c r="AK31" s="252"/>
      <c r="AL31" s="252"/>
      <c r="AM31" s="252"/>
      <c r="AN31" s="252"/>
      <c r="AO31" s="252"/>
      <c r="AP31" s="252"/>
      <c r="AQ31" s="253">
        <f t="shared" si="3"/>
        <v>0</v>
      </c>
      <c r="AR31" s="361"/>
      <c r="AS31" s="370"/>
      <c r="AT31" s="359"/>
      <c r="AU31" s="252"/>
      <c r="AV31" s="252"/>
      <c r="AW31" s="252"/>
      <c r="AX31" s="252"/>
      <c r="AY31" s="252"/>
      <c r="AZ31" s="252"/>
      <c r="BA31" s="252"/>
      <c r="BB31" s="253">
        <f t="shared" si="4"/>
        <v>0</v>
      </c>
      <c r="BC31" s="856"/>
      <c r="BD31" s="857"/>
      <c r="BE31" s="857"/>
      <c r="BF31" s="858"/>
      <c r="BG31" s="333"/>
      <c r="BH31" s="343">
        <v>0</v>
      </c>
      <c r="BI31" s="853" t="s">
        <v>255</v>
      </c>
      <c r="BJ31" s="854"/>
      <c r="BK31" s="100">
        <f>BG31*BH31</f>
        <v>0</v>
      </c>
      <c r="BL31" s="375"/>
    </row>
    <row r="32" spans="1:64" ht="13.5" x14ac:dyDescent="0.2">
      <c r="A32" s="75"/>
      <c r="B32" s="378" t="s">
        <v>510</v>
      </c>
      <c r="C32" s="47"/>
      <c r="D32" s="54"/>
      <c r="E32" s="600"/>
      <c r="F32" s="625"/>
      <c r="G32" s="385">
        <v>100</v>
      </c>
      <c r="H32" s="62">
        <f>+E32*G32</f>
        <v>0</v>
      </c>
      <c r="I32" s="58"/>
      <c r="J32" s="58"/>
      <c r="K32" s="370" t="s">
        <v>1413</v>
      </c>
      <c r="M32" s="359"/>
      <c r="N32" s="252"/>
      <c r="O32" s="252"/>
      <c r="P32" s="252"/>
      <c r="Q32" s="252"/>
      <c r="R32" s="252"/>
      <c r="S32" s="252"/>
      <c r="T32" s="252"/>
      <c r="U32" s="253">
        <f t="shared" si="1"/>
        <v>0</v>
      </c>
      <c r="V32" s="359"/>
      <c r="W32" s="359"/>
      <c r="X32" s="359"/>
      <c r="Y32" s="252" t="s">
        <v>245</v>
      </c>
      <c r="Z32" s="252" t="s">
        <v>245</v>
      </c>
      <c r="AA32" s="252" t="s">
        <v>245</v>
      </c>
      <c r="AB32" s="252" t="s">
        <v>245</v>
      </c>
      <c r="AC32" s="252" t="s">
        <v>245</v>
      </c>
      <c r="AD32" s="252" t="s">
        <v>245</v>
      </c>
      <c r="AE32" s="252" t="s">
        <v>245</v>
      </c>
      <c r="AF32" s="253">
        <f t="shared" si="2"/>
        <v>0</v>
      </c>
      <c r="AG32" s="359"/>
      <c r="AH32" s="359"/>
      <c r="AI32" s="359"/>
      <c r="AJ32" s="252"/>
      <c r="AK32" s="252"/>
      <c r="AL32" s="252"/>
      <c r="AM32" s="252"/>
      <c r="AN32" s="252"/>
      <c r="AO32" s="252"/>
      <c r="AP32" s="252"/>
      <c r="AQ32" s="253">
        <f t="shared" si="3"/>
        <v>0</v>
      </c>
      <c r="AR32" s="363"/>
      <c r="AS32" s="363"/>
      <c r="AT32" s="363"/>
      <c r="AU32" s="252"/>
      <c r="AV32" s="252"/>
      <c r="AW32" s="252"/>
      <c r="AX32" s="252"/>
      <c r="AY32" s="252"/>
      <c r="AZ32" s="252"/>
      <c r="BA32" s="252"/>
      <c r="BB32" s="253">
        <f t="shared" si="4"/>
        <v>0</v>
      </c>
      <c r="BC32" s="359"/>
      <c r="BD32" s="359"/>
      <c r="BE32" s="359"/>
      <c r="BF32" s="359"/>
      <c r="BG32" s="359"/>
      <c r="BH32" s="359"/>
      <c r="BI32" s="604"/>
      <c r="BJ32" s="604"/>
      <c r="BK32" s="606">
        <f>+SUM(BK30:BK31)</f>
        <v>0</v>
      </c>
      <c r="BL32" s="375"/>
    </row>
    <row r="33" spans="2:64" ht="13.5" x14ac:dyDescent="0.2">
      <c r="B33" s="378" t="s">
        <v>510</v>
      </c>
      <c r="C33" s="61"/>
      <c r="D33" s="54"/>
      <c r="E33" s="600"/>
      <c r="F33" s="625"/>
      <c r="G33" s="385">
        <v>100</v>
      </c>
      <c r="H33" s="62">
        <f>+E33*G33</f>
        <v>0</v>
      </c>
      <c r="I33" s="58"/>
      <c r="J33" s="58"/>
      <c r="K33" s="370" t="s">
        <v>1414</v>
      </c>
      <c r="M33" s="357"/>
      <c r="N33" s="252"/>
      <c r="O33" s="252"/>
      <c r="P33" s="252"/>
      <c r="Q33" s="252"/>
      <c r="R33" s="252"/>
      <c r="S33" s="252"/>
      <c r="T33" s="252"/>
      <c r="U33" s="253">
        <f t="shared" si="1"/>
        <v>0</v>
      </c>
      <c r="V33" s="363"/>
      <c r="W33" s="357"/>
      <c r="X33" s="357"/>
      <c r="Y33" s="252" t="s">
        <v>245</v>
      </c>
      <c r="Z33" s="252" t="s">
        <v>245</v>
      </c>
      <c r="AA33" s="252" t="s">
        <v>245</v>
      </c>
      <c r="AB33" s="252" t="s">
        <v>245</v>
      </c>
      <c r="AC33" s="252" t="s">
        <v>245</v>
      </c>
      <c r="AD33" s="252" t="s">
        <v>245</v>
      </c>
      <c r="AE33" s="252" t="s">
        <v>245</v>
      </c>
      <c r="AF33" s="253">
        <f t="shared" si="2"/>
        <v>0</v>
      </c>
      <c r="AG33" s="363"/>
      <c r="AH33" s="357"/>
      <c r="AI33" s="357"/>
      <c r="AJ33" s="252"/>
      <c r="AK33" s="252"/>
      <c r="AL33" s="252"/>
      <c r="AM33" s="252"/>
      <c r="AN33" s="252"/>
      <c r="AO33" s="252"/>
      <c r="AP33" s="252"/>
      <c r="AQ33" s="253">
        <f t="shared" si="3"/>
        <v>0</v>
      </c>
      <c r="AR33" s="360"/>
      <c r="AS33" s="360"/>
      <c r="AT33" s="359"/>
      <c r="AU33" s="252"/>
      <c r="AV33" s="252"/>
      <c r="AW33" s="252"/>
      <c r="AX33" s="252"/>
      <c r="AY33" s="252"/>
      <c r="AZ33" s="252"/>
      <c r="BA33" s="252"/>
      <c r="BB33" s="253">
        <f t="shared" si="4"/>
        <v>0</v>
      </c>
      <c r="BC33" s="380" t="s">
        <v>833</v>
      </c>
      <c r="BD33" s="380"/>
      <c r="BE33" s="381"/>
      <c r="BF33" s="381"/>
      <c r="BG33" s="381"/>
      <c r="BH33" s="381"/>
      <c r="BI33" s="381"/>
      <c r="BJ33" s="381"/>
      <c r="BK33" s="93"/>
      <c r="BL33" s="375"/>
    </row>
    <row r="34" spans="2:64" x14ac:dyDescent="0.2">
      <c r="B34" s="55"/>
      <c r="D34" s="61" t="s">
        <v>46</v>
      </c>
      <c r="E34" s="601">
        <f>+SUM(E31:E33)</f>
        <v>0</v>
      </c>
      <c r="F34" s="323"/>
      <c r="G34" s="323"/>
      <c r="H34" s="167">
        <f>+SUM(H31:H33)</f>
        <v>0</v>
      </c>
      <c r="K34" s="370" t="s">
        <v>1415</v>
      </c>
      <c r="M34" s="357"/>
      <c r="N34" s="252"/>
      <c r="O34" s="252"/>
      <c r="P34" s="252"/>
      <c r="Q34" s="252"/>
      <c r="R34" s="252"/>
      <c r="S34" s="252"/>
      <c r="T34" s="252"/>
      <c r="U34" s="253">
        <f t="shared" si="1"/>
        <v>0</v>
      </c>
      <c r="V34" s="363"/>
      <c r="W34" s="362"/>
      <c r="X34" s="357"/>
      <c r="Y34" s="252" t="s">
        <v>245</v>
      </c>
      <c r="Z34" s="252" t="s">
        <v>245</v>
      </c>
      <c r="AA34" s="252" t="s">
        <v>245</v>
      </c>
      <c r="AB34" s="252" t="s">
        <v>245</v>
      </c>
      <c r="AC34" s="252" t="s">
        <v>245</v>
      </c>
      <c r="AD34" s="252" t="s">
        <v>245</v>
      </c>
      <c r="AE34" s="252" t="s">
        <v>245</v>
      </c>
      <c r="AF34" s="253">
        <f t="shared" si="2"/>
        <v>0</v>
      </c>
      <c r="AG34" s="363"/>
      <c r="AH34" s="362"/>
      <c r="AI34" s="357"/>
      <c r="AJ34" s="252"/>
      <c r="AK34" s="252"/>
      <c r="AL34" s="252"/>
      <c r="AM34" s="252"/>
      <c r="AN34" s="252"/>
      <c r="AO34" s="252"/>
      <c r="AP34" s="252"/>
      <c r="AQ34" s="253">
        <f t="shared" si="3"/>
        <v>0</v>
      </c>
      <c r="AR34" s="359"/>
      <c r="AS34" s="359"/>
      <c r="AT34" s="359"/>
      <c r="AU34" s="252"/>
      <c r="AV34" s="252"/>
      <c r="AW34" s="252"/>
      <c r="AX34" s="252"/>
      <c r="AY34" s="252"/>
      <c r="AZ34" s="252"/>
      <c r="BA34" s="252"/>
      <c r="BB34" s="253">
        <f t="shared" si="4"/>
        <v>0</v>
      </c>
      <c r="BC34" s="386" t="s">
        <v>835</v>
      </c>
      <c r="BD34" s="386"/>
      <c r="BE34" s="386"/>
      <c r="BF34" s="387"/>
      <c r="BG34" s="382" t="s">
        <v>1354</v>
      </c>
      <c r="BH34" s="383" t="s">
        <v>1355</v>
      </c>
      <c r="BI34" s="605"/>
      <c r="BJ34" s="613"/>
      <c r="BK34" s="235"/>
      <c r="BL34" s="375"/>
    </row>
    <row r="35" spans="2:64" x14ac:dyDescent="0.2">
      <c r="K35" s="370" t="s">
        <v>1416</v>
      </c>
      <c r="M35" s="357"/>
      <c r="N35" s="252"/>
      <c r="O35" s="252"/>
      <c r="P35" s="252"/>
      <c r="Q35" s="252"/>
      <c r="R35" s="252"/>
      <c r="S35" s="252"/>
      <c r="T35" s="252"/>
      <c r="U35" s="253">
        <f t="shared" si="1"/>
        <v>0</v>
      </c>
      <c r="V35" s="363"/>
      <c r="W35" s="362"/>
      <c r="X35" s="357"/>
      <c r="Y35" s="252" t="s">
        <v>245</v>
      </c>
      <c r="Z35" s="252" t="s">
        <v>245</v>
      </c>
      <c r="AA35" s="252" t="s">
        <v>245</v>
      </c>
      <c r="AB35" s="252" t="s">
        <v>245</v>
      </c>
      <c r="AC35" s="252" t="s">
        <v>245</v>
      </c>
      <c r="AD35" s="252" t="s">
        <v>245</v>
      </c>
      <c r="AE35" s="252" t="s">
        <v>245</v>
      </c>
      <c r="AF35" s="253">
        <f t="shared" si="2"/>
        <v>0</v>
      </c>
      <c r="AG35" s="363"/>
      <c r="AH35" s="362"/>
      <c r="AI35" s="357"/>
      <c r="AJ35" s="252"/>
      <c r="AK35" s="252"/>
      <c r="AL35" s="252"/>
      <c r="AM35" s="252"/>
      <c r="AN35" s="252"/>
      <c r="AO35" s="252"/>
      <c r="AP35" s="252"/>
      <c r="AQ35" s="253">
        <f t="shared" si="3"/>
        <v>0</v>
      </c>
      <c r="AR35" s="360"/>
      <c r="AS35" s="360"/>
      <c r="AT35" s="359"/>
      <c r="AU35" s="252"/>
      <c r="AV35" s="252"/>
      <c r="AW35" s="252"/>
      <c r="AX35" s="252"/>
      <c r="AY35" s="252"/>
      <c r="AZ35" s="252"/>
      <c r="BA35" s="252"/>
      <c r="BB35" s="253">
        <f t="shared" si="4"/>
        <v>0</v>
      </c>
      <c r="BC35" s="856"/>
      <c r="BD35" s="857"/>
      <c r="BE35" s="857"/>
      <c r="BF35" s="858"/>
      <c r="BG35" s="333"/>
      <c r="BH35" s="343">
        <v>0</v>
      </c>
      <c r="BI35" s="859" t="s">
        <v>255</v>
      </c>
      <c r="BJ35" s="855"/>
      <c r="BK35" s="100">
        <f>BG35*BH35</f>
        <v>0</v>
      </c>
      <c r="BL35" s="375"/>
    </row>
    <row r="36" spans="2:64" x14ac:dyDescent="0.2">
      <c r="K36" s="370" t="s">
        <v>1417</v>
      </c>
      <c r="M36" s="357"/>
      <c r="N36" s="252"/>
      <c r="O36" s="252"/>
      <c r="P36" s="252"/>
      <c r="Q36" s="252"/>
      <c r="R36" s="252"/>
      <c r="S36" s="252"/>
      <c r="T36" s="252"/>
      <c r="U36" s="253">
        <f t="shared" si="1"/>
        <v>0</v>
      </c>
      <c r="V36" s="363"/>
      <c r="W36" s="362"/>
      <c r="X36" s="357"/>
      <c r="Y36" s="252" t="s">
        <v>245</v>
      </c>
      <c r="Z36" s="252" t="s">
        <v>245</v>
      </c>
      <c r="AA36" s="252" t="s">
        <v>245</v>
      </c>
      <c r="AB36" s="252" t="s">
        <v>245</v>
      </c>
      <c r="AC36" s="252" t="s">
        <v>245</v>
      </c>
      <c r="AD36" s="252" t="s">
        <v>245</v>
      </c>
      <c r="AE36" s="252" t="s">
        <v>245</v>
      </c>
      <c r="AF36" s="253">
        <f t="shared" si="2"/>
        <v>0</v>
      </c>
      <c r="AG36" s="363"/>
      <c r="AH36" s="362"/>
      <c r="AI36" s="357"/>
      <c r="AJ36" s="252"/>
      <c r="AK36" s="252"/>
      <c r="AL36" s="252"/>
      <c r="AM36" s="252"/>
      <c r="AN36" s="252"/>
      <c r="AO36" s="252"/>
      <c r="AP36" s="252"/>
      <c r="AQ36" s="253">
        <f t="shared" si="3"/>
        <v>0</v>
      </c>
      <c r="AR36" s="361"/>
      <c r="AS36" s="363"/>
      <c r="AT36" s="363"/>
      <c r="AU36" s="252"/>
      <c r="AV36" s="252"/>
      <c r="AW36" s="252"/>
      <c r="AX36" s="252"/>
      <c r="AY36" s="252"/>
      <c r="AZ36" s="252"/>
      <c r="BA36" s="252"/>
      <c r="BB36" s="253">
        <f t="shared" si="4"/>
        <v>0</v>
      </c>
      <c r="BC36" s="856"/>
      <c r="BD36" s="857"/>
      <c r="BE36" s="857"/>
      <c r="BF36" s="858"/>
      <c r="BG36" s="333"/>
      <c r="BH36" s="343">
        <v>0</v>
      </c>
      <c r="BI36" s="853" t="s">
        <v>255</v>
      </c>
      <c r="BJ36" s="854"/>
      <c r="BK36" s="100">
        <f>BG36*BH36</f>
        <v>0</v>
      </c>
      <c r="BL36" s="375"/>
    </row>
    <row r="37" spans="2:64" x14ac:dyDescent="0.2">
      <c r="K37" s="370" t="s">
        <v>1418</v>
      </c>
      <c r="M37" s="370"/>
      <c r="N37" s="252"/>
      <c r="O37" s="252"/>
      <c r="P37" s="252"/>
      <c r="Q37" s="252"/>
      <c r="R37" s="252"/>
      <c r="S37" s="252"/>
      <c r="T37" s="252"/>
      <c r="U37" s="253">
        <f t="shared" si="1"/>
        <v>0</v>
      </c>
      <c r="V37" s="363"/>
      <c r="W37" s="362"/>
      <c r="X37" s="357"/>
      <c r="Y37" s="252" t="s">
        <v>245</v>
      </c>
      <c r="Z37" s="252" t="s">
        <v>245</v>
      </c>
      <c r="AA37" s="252" t="s">
        <v>245</v>
      </c>
      <c r="AB37" s="252" t="s">
        <v>245</v>
      </c>
      <c r="AC37" s="252" t="s">
        <v>245</v>
      </c>
      <c r="AD37" s="252" t="s">
        <v>245</v>
      </c>
      <c r="AE37" s="252" t="s">
        <v>245</v>
      </c>
      <c r="AF37" s="253">
        <f t="shared" si="2"/>
        <v>0</v>
      </c>
      <c r="AG37" s="363"/>
      <c r="AH37" s="362"/>
      <c r="AI37" s="357"/>
      <c r="AJ37" s="252"/>
      <c r="AK37" s="252"/>
      <c r="AL37" s="252"/>
      <c r="AM37" s="252"/>
      <c r="AN37" s="252"/>
      <c r="AO37" s="252"/>
      <c r="AP37" s="252"/>
      <c r="AQ37" s="253">
        <f t="shared" si="3"/>
        <v>0</v>
      </c>
      <c r="AR37" s="361"/>
      <c r="AS37" s="359"/>
      <c r="AT37" s="359"/>
      <c r="AU37" s="252"/>
      <c r="AV37" s="252"/>
      <c r="AW37" s="252"/>
      <c r="AX37" s="252"/>
      <c r="AY37" s="252"/>
      <c r="AZ37" s="252"/>
      <c r="BA37" s="252"/>
      <c r="BB37" s="253">
        <f t="shared" si="4"/>
        <v>0</v>
      </c>
      <c r="BC37" s="359"/>
      <c r="BD37" s="359"/>
      <c r="BE37" s="359"/>
      <c r="BF37" s="359"/>
      <c r="BG37" s="359"/>
      <c r="BH37" s="359"/>
      <c r="BI37" s="604"/>
      <c r="BJ37" s="604"/>
      <c r="BK37" s="606">
        <f>+SUM(BK35:BK36)</f>
        <v>0</v>
      </c>
      <c r="BL37" s="375"/>
    </row>
    <row r="38" spans="2:64" x14ac:dyDescent="0.2">
      <c r="K38" s="370" t="s">
        <v>1419</v>
      </c>
      <c r="M38" s="363"/>
      <c r="N38" s="252"/>
      <c r="O38" s="252"/>
      <c r="P38" s="252"/>
      <c r="Q38" s="252"/>
      <c r="R38" s="252"/>
      <c r="S38" s="252"/>
      <c r="T38" s="252"/>
      <c r="U38" s="253">
        <f t="shared" si="1"/>
        <v>0</v>
      </c>
      <c r="V38" s="363"/>
      <c r="W38" s="363"/>
      <c r="X38" s="363"/>
      <c r="Y38" s="252" t="s">
        <v>245</v>
      </c>
      <c r="Z38" s="252" t="s">
        <v>245</v>
      </c>
      <c r="AA38" s="252" t="s">
        <v>245</v>
      </c>
      <c r="AB38" s="252" t="s">
        <v>245</v>
      </c>
      <c r="AC38" s="252" t="s">
        <v>245</v>
      </c>
      <c r="AD38" s="252" t="s">
        <v>245</v>
      </c>
      <c r="AE38" s="252" t="s">
        <v>245</v>
      </c>
      <c r="AF38" s="253">
        <f t="shared" si="2"/>
        <v>0</v>
      </c>
      <c r="AG38" s="363"/>
      <c r="AH38" s="363"/>
      <c r="AI38" s="363"/>
      <c r="AJ38" s="252"/>
      <c r="AK38" s="252"/>
      <c r="AL38" s="252"/>
      <c r="AM38" s="252"/>
      <c r="AN38" s="252"/>
      <c r="AO38" s="252"/>
      <c r="AP38" s="252"/>
      <c r="AQ38" s="253">
        <f t="shared" si="3"/>
        <v>0</v>
      </c>
      <c r="AR38" s="363"/>
      <c r="AS38" s="363"/>
      <c r="AT38" s="363"/>
      <c r="AU38" s="252"/>
      <c r="AV38" s="252"/>
      <c r="AW38" s="252"/>
      <c r="AX38" s="252"/>
      <c r="AY38" s="252"/>
      <c r="AZ38" s="252"/>
      <c r="BA38" s="252"/>
      <c r="BB38" s="253">
        <f t="shared" si="4"/>
        <v>0</v>
      </c>
      <c r="BC38" s="380" t="s">
        <v>833</v>
      </c>
      <c r="BD38" s="380"/>
      <c r="BE38" s="381"/>
      <c r="BF38" s="381"/>
      <c r="BG38" s="381"/>
      <c r="BH38" s="381"/>
      <c r="BI38" s="381"/>
      <c r="BJ38" s="381"/>
      <c r="BK38" s="93"/>
      <c r="BL38" s="375"/>
    </row>
    <row r="39" spans="2:64" x14ac:dyDescent="0.2">
      <c r="K39" s="370" t="s">
        <v>1420</v>
      </c>
      <c r="M39" s="359"/>
      <c r="N39" s="252"/>
      <c r="O39" s="252"/>
      <c r="P39" s="252"/>
      <c r="Q39" s="252"/>
      <c r="R39" s="252"/>
      <c r="S39" s="252"/>
      <c r="T39" s="252"/>
      <c r="U39" s="253">
        <f t="shared" si="1"/>
        <v>0</v>
      </c>
      <c r="V39" s="359"/>
      <c r="W39" s="359"/>
      <c r="X39" s="359"/>
      <c r="Y39" s="252" t="s">
        <v>245</v>
      </c>
      <c r="Z39" s="252" t="s">
        <v>245</v>
      </c>
      <c r="AA39" s="252" t="s">
        <v>245</v>
      </c>
      <c r="AB39" s="252" t="s">
        <v>245</v>
      </c>
      <c r="AC39" s="252" t="s">
        <v>245</v>
      </c>
      <c r="AD39" s="252" t="s">
        <v>245</v>
      </c>
      <c r="AE39" s="252" t="s">
        <v>245</v>
      </c>
      <c r="AF39" s="253">
        <f t="shared" si="2"/>
        <v>0</v>
      </c>
      <c r="AG39" s="359"/>
      <c r="AH39" s="359"/>
      <c r="AI39" s="359"/>
      <c r="AJ39" s="252"/>
      <c r="AK39" s="252"/>
      <c r="AL39" s="252"/>
      <c r="AM39" s="252"/>
      <c r="AN39" s="252"/>
      <c r="AO39" s="252"/>
      <c r="AP39" s="252"/>
      <c r="AQ39" s="253">
        <f t="shared" si="3"/>
        <v>0</v>
      </c>
      <c r="AR39" s="371"/>
      <c r="AS39" s="359"/>
      <c r="AT39" s="359"/>
      <c r="AU39" s="252"/>
      <c r="AV39" s="252"/>
      <c r="AW39" s="252"/>
      <c r="AX39" s="252"/>
      <c r="AY39" s="252"/>
      <c r="AZ39" s="252"/>
      <c r="BA39" s="252"/>
      <c r="BB39" s="253">
        <f t="shared" si="4"/>
        <v>0</v>
      </c>
      <c r="BC39" s="386" t="s">
        <v>835</v>
      </c>
      <c r="BD39" s="386"/>
      <c r="BE39" s="386"/>
      <c r="BF39" s="387"/>
      <c r="BG39" s="382" t="s">
        <v>1354</v>
      </c>
      <c r="BH39" s="383" t="s">
        <v>1355</v>
      </c>
      <c r="BI39" s="605"/>
      <c r="BJ39" s="613"/>
      <c r="BK39" s="235"/>
      <c r="BL39" s="375"/>
    </row>
    <row r="40" spans="2:64" x14ac:dyDescent="0.2">
      <c r="K40" s="370" t="s">
        <v>1421</v>
      </c>
      <c r="M40" s="357"/>
      <c r="N40" s="252"/>
      <c r="O40" s="252"/>
      <c r="P40" s="252"/>
      <c r="Q40" s="252"/>
      <c r="R40" s="252"/>
      <c r="S40" s="252"/>
      <c r="T40" s="252"/>
      <c r="U40" s="253">
        <f t="shared" si="1"/>
        <v>0</v>
      </c>
      <c r="V40" s="363"/>
      <c r="W40" s="364"/>
      <c r="X40" s="357"/>
      <c r="Y40" s="252" t="s">
        <v>245</v>
      </c>
      <c r="Z40" s="252" t="s">
        <v>245</v>
      </c>
      <c r="AA40" s="252" t="s">
        <v>245</v>
      </c>
      <c r="AB40" s="252" t="s">
        <v>245</v>
      </c>
      <c r="AC40" s="252" t="s">
        <v>245</v>
      </c>
      <c r="AD40" s="252" t="s">
        <v>245</v>
      </c>
      <c r="AE40" s="252" t="s">
        <v>245</v>
      </c>
      <c r="AF40" s="253">
        <f t="shared" si="2"/>
        <v>0</v>
      </c>
      <c r="AG40" s="363"/>
      <c r="AH40" s="364"/>
      <c r="AI40" s="357"/>
      <c r="AJ40" s="252"/>
      <c r="AK40" s="252"/>
      <c r="AL40" s="252"/>
      <c r="AM40" s="252"/>
      <c r="AN40" s="252"/>
      <c r="AO40" s="252"/>
      <c r="AP40" s="252"/>
      <c r="AQ40" s="253">
        <f t="shared" si="3"/>
        <v>0</v>
      </c>
      <c r="AR40" s="369"/>
      <c r="AS40" s="357"/>
      <c r="AT40" s="357"/>
      <c r="AU40" s="252"/>
      <c r="AV40" s="252"/>
      <c r="AW40" s="252"/>
      <c r="AX40" s="252"/>
      <c r="AY40" s="252"/>
      <c r="AZ40" s="252"/>
      <c r="BA40" s="252"/>
      <c r="BB40" s="253">
        <f t="shared" si="4"/>
        <v>0</v>
      </c>
      <c r="BC40" s="856"/>
      <c r="BD40" s="857"/>
      <c r="BE40" s="857"/>
      <c r="BF40" s="858"/>
      <c r="BG40" s="333"/>
      <c r="BH40" s="343">
        <v>0</v>
      </c>
      <c r="BI40" s="859" t="s">
        <v>255</v>
      </c>
      <c r="BJ40" s="855"/>
      <c r="BK40" s="100">
        <f>BG40*BH40</f>
        <v>0</v>
      </c>
      <c r="BL40" s="375"/>
    </row>
    <row r="41" spans="2:64" x14ac:dyDescent="0.2">
      <c r="K41" s="370" t="s">
        <v>1410</v>
      </c>
      <c r="M41" s="359"/>
      <c r="N41" s="252"/>
      <c r="O41" s="252"/>
      <c r="P41" s="252"/>
      <c r="Q41" s="252"/>
      <c r="R41" s="252"/>
      <c r="S41" s="252"/>
      <c r="T41" s="252"/>
      <c r="U41" s="253">
        <f t="shared" si="1"/>
        <v>0</v>
      </c>
      <c r="V41" s="363"/>
      <c r="W41" s="360"/>
      <c r="X41" s="359"/>
      <c r="Y41" s="252" t="s">
        <v>245</v>
      </c>
      <c r="Z41" s="252" t="s">
        <v>245</v>
      </c>
      <c r="AA41" s="252" t="s">
        <v>245</v>
      </c>
      <c r="AB41" s="252" t="s">
        <v>245</v>
      </c>
      <c r="AC41" s="252" t="s">
        <v>245</v>
      </c>
      <c r="AD41" s="252" t="s">
        <v>245</v>
      </c>
      <c r="AE41" s="252" t="s">
        <v>245</v>
      </c>
      <c r="AF41" s="253">
        <f t="shared" si="2"/>
        <v>0</v>
      </c>
      <c r="AG41" s="363"/>
      <c r="AH41" s="360"/>
      <c r="AI41" s="359"/>
      <c r="AJ41" s="252"/>
      <c r="AK41" s="252"/>
      <c r="AL41" s="252"/>
      <c r="AM41" s="252"/>
      <c r="AN41" s="252"/>
      <c r="AO41" s="252"/>
      <c r="AP41" s="252"/>
      <c r="AQ41" s="253">
        <f t="shared" si="3"/>
        <v>0</v>
      </c>
      <c r="AR41" s="361"/>
      <c r="AS41" s="362"/>
      <c r="AT41" s="359"/>
      <c r="AU41" s="252"/>
      <c r="AV41" s="252"/>
      <c r="AW41" s="252"/>
      <c r="AX41" s="252"/>
      <c r="AY41" s="252"/>
      <c r="AZ41" s="252"/>
      <c r="BA41" s="252"/>
      <c r="BB41" s="253">
        <f t="shared" si="4"/>
        <v>0</v>
      </c>
      <c r="BC41" s="856"/>
      <c r="BD41" s="857"/>
      <c r="BE41" s="857"/>
      <c r="BF41" s="858"/>
      <c r="BG41" s="333"/>
      <c r="BH41" s="343">
        <v>0</v>
      </c>
      <c r="BI41" s="853" t="s">
        <v>255</v>
      </c>
      <c r="BJ41" s="854"/>
      <c r="BK41" s="100">
        <f>BG41*BH41</f>
        <v>0</v>
      </c>
      <c r="BL41" s="375"/>
    </row>
    <row r="42" spans="2:64" ht="13.5" thickBot="1" x14ac:dyDescent="0.25">
      <c r="K42" s="370" t="s">
        <v>1411</v>
      </c>
      <c r="M42" s="359"/>
      <c r="N42" s="252"/>
      <c r="O42" s="252"/>
      <c r="P42" s="252"/>
      <c r="Q42" s="252"/>
      <c r="R42" s="252"/>
      <c r="S42" s="252"/>
      <c r="T42" s="252"/>
      <c r="U42" s="253">
        <f t="shared" si="1"/>
        <v>0</v>
      </c>
      <c r="V42" s="361"/>
      <c r="W42" s="359"/>
      <c r="X42" s="359"/>
      <c r="Y42" s="252" t="s">
        <v>245</v>
      </c>
      <c r="Z42" s="252" t="s">
        <v>245</v>
      </c>
      <c r="AA42" s="252" t="s">
        <v>245</v>
      </c>
      <c r="AB42" s="252" t="s">
        <v>245</v>
      </c>
      <c r="AC42" s="252" t="s">
        <v>245</v>
      </c>
      <c r="AD42" s="252" t="s">
        <v>245</v>
      </c>
      <c r="AE42" s="252" t="s">
        <v>245</v>
      </c>
      <c r="AF42" s="253">
        <f t="shared" si="2"/>
        <v>0</v>
      </c>
      <c r="AG42" s="361"/>
      <c r="AH42" s="359"/>
      <c r="AI42" s="359"/>
      <c r="AJ42" s="252"/>
      <c r="AK42" s="252"/>
      <c r="AL42" s="252"/>
      <c r="AM42" s="252"/>
      <c r="AN42" s="252"/>
      <c r="AO42" s="252"/>
      <c r="AP42" s="252"/>
      <c r="AQ42" s="253">
        <f t="shared" si="3"/>
        <v>0</v>
      </c>
      <c r="AR42" s="361"/>
      <c r="AS42" s="363"/>
      <c r="AU42" s="274"/>
      <c r="AV42" s="274"/>
      <c r="AW42" s="274"/>
      <c r="AX42" s="274"/>
      <c r="AY42" s="274"/>
      <c r="AZ42" s="274"/>
      <c r="BA42" s="274"/>
      <c r="BB42" s="373"/>
      <c r="BC42" s="359"/>
      <c r="BD42" s="359"/>
      <c r="BE42" s="359"/>
      <c r="BF42" s="359"/>
      <c r="BG42" s="359"/>
      <c r="BH42" s="359"/>
      <c r="BI42" s="604"/>
      <c r="BJ42" s="604"/>
      <c r="BK42" s="606">
        <f>+SUM(BK40:BK41)</f>
        <v>0</v>
      </c>
      <c r="BL42" s="375"/>
    </row>
    <row r="43" spans="2:64" ht="13.5" thickTop="1" x14ac:dyDescent="0.2">
      <c r="K43" s="361"/>
      <c r="L43" s="359"/>
      <c r="M43" s="359"/>
      <c r="N43" s="252"/>
      <c r="O43" s="252"/>
      <c r="P43" s="252"/>
      <c r="Q43" s="252"/>
      <c r="R43" s="252"/>
      <c r="S43" s="252"/>
      <c r="T43" s="252"/>
      <c r="U43" s="253">
        <f t="shared" si="1"/>
        <v>0</v>
      </c>
      <c r="V43" s="361"/>
      <c r="W43" s="359"/>
      <c r="X43" s="359"/>
      <c r="Y43" s="252" t="s">
        <v>245</v>
      </c>
      <c r="Z43" s="252" t="s">
        <v>245</v>
      </c>
      <c r="AA43" s="252" t="s">
        <v>245</v>
      </c>
      <c r="AB43" s="252" t="s">
        <v>245</v>
      </c>
      <c r="AC43" s="252" t="s">
        <v>245</v>
      </c>
      <c r="AD43" s="252" t="s">
        <v>245</v>
      </c>
      <c r="AE43" s="252" t="s">
        <v>245</v>
      </c>
      <c r="AF43" s="253">
        <f t="shared" si="2"/>
        <v>0</v>
      </c>
      <c r="AG43" s="361"/>
      <c r="AH43" s="359"/>
      <c r="AI43" s="359"/>
      <c r="AJ43" s="252"/>
      <c r="AK43" s="252"/>
      <c r="AL43" s="252"/>
      <c r="AM43" s="252"/>
      <c r="AN43" s="252"/>
      <c r="AO43" s="252"/>
      <c r="AP43" s="252"/>
      <c r="AQ43" s="253">
        <f t="shared" si="3"/>
        <v>0</v>
      </c>
      <c r="AR43" s="369" t="s">
        <v>245</v>
      </c>
      <c r="AS43" s="359"/>
      <c r="AT43" s="54" t="s">
        <v>57</v>
      </c>
      <c r="AU43" s="469">
        <f>(SUM(AU10:AU41))</f>
        <v>0</v>
      </c>
      <c r="AV43" s="469">
        <f t="shared" ref="AV43:BA43" si="5">(SUM(AV10:AV41))</f>
        <v>0</v>
      </c>
      <c r="AW43" s="469">
        <f t="shared" si="5"/>
        <v>0</v>
      </c>
      <c r="AX43" s="469">
        <f t="shared" si="5"/>
        <v>0</v>
      </c>
      <c r="AY43" s="469">
        <f t="shared" si="5"/>
        <v>0</v>
      </c>
      <c r="AZ43" s="469">
        <f t="shared" si="5"/>
        <v>0</v>
      </c>
      <c r="BA43" s="469">
        <f t="shared" si="5"/>
        <v>0</v>
      </c>
      <c r="BB43" s="469">
        <f>SUM(AU43:BA43)</f>
        <v>0</v>
      </c>
      <c r="BC43" s="359"/>
      <c r="BD43" s="359"/>
      <c r="BE43" s="359"/>
      <c r="BF43" s="359"/>
      <c r="BG43" s="359"/>
      <c r="BH43" s="359"/>
      <c r="BI43" s="359"/>
      <c r="BJ43" s="359"/>
      <c r="BK43" s="47"/>
      <c r="BL43" s="375"/>
    </row>
    <row r="44" spans="2:64" ht="14.25" thickBot="1" x14ac:dyDescent="0.25">
      <c r="K44" s="47"/>
      <c r="L44" s="47"/>
      <c r="M44" s="47"/>
      <c r="N44" s="266"/>
      <c r="O44" s="266"/>
      <c r="P44" s="266"/>
      <c r="Q44" s="266"/>
      <c r="R44" s="266"/>
      <c r="S44" s="266"/>
      <c r="T44" s="266"/>
      <c r="U44" s="269"/>
      <c r="V44" s="47"/>
      <c r="W44" s="47"/>
      <c r="X44" s="47"/>
      <c r="Y44" s="266"/>
      <c r="Z44" s="266"/>
      <c r="AA44" s="266"/>
      <c r="AB44" s="266"/>
      <c r="AC44" s="266"/>
      <c r="AD44" s="266"/>
      <c r="AE44" s="266"/>
      <c r="AF44" s="269"/>
      <c r="AG44" s="47"/>
      <c r="AH44" s="47"/>
      <c r="AI44" s="47"/>
      <c r="AJ44" s="266"/>
      <c r="AK44" s="266"/>
      <c r="AL44" s="266"/>
      <c r="AM44" s="266"/>
      <c r="AN44" s="266"/>
      <c r="AO44" s="266"/>
      <c r="AP44" s="266"/>
      <c r="AQ44" s="269"/>
      <c r="AR44" s="359"/>
      <c r="AS44" s="359"/>
      <c r="AT44" s="359"/>
      <c r="AU44" s="266"/>
      <c r="AV44" s="266"/>
      <c r="AW44" s="266"/>
      <c r="AX44" s="266"/>
      <c r="AY44" s="266"/>
      <c r="AZ44" s="266"/>
      <c r="BA44" s="266"/>
      <c r="BB44" s="372"/>
      <c r="BC44" s="47"/>
      <c r="BD44" s="359"/>
      <c r="BE44" s="359"/>
      <c r="BF44" s="359"/>
      <c r="BG44" s="359"/>
      <c r="BH44" s="626" t="s">
        <v>46</v>
      </c>
      <c r="BI44" s="855" t="s">
        <v>255</v>
      </c>
      <c r="BJ44" s="855"/>
      <c r="BK44" s="607">
        <f>BK13+BK18+BK22+BK27+BK32+BK37+BK42</f>
        <v>0</v>
      </c>
      <c r="BL44" s="376"/>
    </row>
    <row r="45" spans="2:64" ht="14.25" thickTop="1" x14ac:dyDescent="0.2">
      <c r="K45" s="47"/>
      <c r="L45" s="47"/>
      <c r="M45" s="54" t="s">
        <v>57</v>
      </c>
      <c r="N45" s="469">
        <f t="shared" ref="N45:T45" si="6">SUM(N10:N28,N31:N43)</f>
        <v>0</v>
      </c>
      <c r="O45" s="469">
        <f t="shared" si="6"/>
        <v>0</v>
      </c>
      <c r="P45" s="469">
        <f t="shared" si="6"/>
        <v>0</v>
      </c>
      <c r="Q45" s="469">
        <f t="shared" si="6"/>
        <v>0</v>
      </c>
      <c r="R45" s="469">
        <f t="shared" si="6"/>
        <v>0</v>
      </c>
      <c r="S45" s="469">
        <f t="shared" si="6"/>
        <v>0</v>
      </c>
      <c r="T45" s="469">
        <f t="shared" si="6"/>
        <v>0</v>
      </c>
      <c r="U45" s="469">
        <f>SUM(N45:T45)</f>
        <v>0</v>
      </c>
      <c r="V45" s="47"/>
      <c r="W45" s="47"/>
      <c r="X45" s="54" t="s">
        <v>57</v>
      </c>
      <c r="Y45" s="469">
        <f>SUM(Y10:Y43)</f>
        <v>0</v>
      </c>
      <c r="Z45" s="469">
        <f t="shared" ref="Z45:AE45" si="7">SUM(Z10:Z43)</f>
        <v>0</v>
      </c>
      <c r="AA45" s="469">
        <f t="shared" si="7"/>
        <v>0</v>
      </c>
      <c r="AB45" s="469">
        <f t="shared" si="7"/>
        <v>0</v>
      </c>
      <c r="AC45" s="469">
        <f t="shared" si="7"/>
        <v>0</v>
      </c>
      <c r="AD45" s="469">
        <f t="shared" si="7"/>
        <v>0</v>
      </c>
      <c r="AE45" s="469">
        <f t="shared" si="7"/>
        <v>0</v>
      </c>
      <c r="AF45" s="469">
        <f>SUM(Y45:AE45)</f>
        <v>0</v>
      </c>
      <c r="AG45" s="47"/>
      <c r="AH45" s="47"/>
      <c r="AI45" s="54" t="s">
        <v>57</v>
      </c>
      <c r="AJ45" s="469">
        <f t="shared" ref="AJ45:AP45" si="8">SUM(AJ10:AJ43)</f>
        <v>0</v>
      </c>
      <c r="AK45" s="469">
        <f t="shared" si="8"/>
        <v>0</v>
      </c>
      <c r="AL45" s="469">
        <f t="shared" si="8"/>
        <v>0</v>
      </c>
      <c r="AM45" s="469">
        <f t="shared" si="8"/>
        <v>0</v>
      </c>
      <c r="AN45" s="469">
        <f t="shared" si="8"/>
        <v>0</v>
      </c>
      <c r="AO45" s="469">
        <f t="shared" si="8"/>
        <v>0</v>
      </c>
      <c r="AP45" s="469">
        <f t="shared" si="8"/>
        <v>0</v>
      </c>
      <c r="AQ45" s="469">
        <f>SUM(AJ45:AP45)</f>
        <v>0</v>
      </c>
      <c r="AR45" s="47"/>
      <c r="AS45" s="47"/>
      <c r="AT45" s="54" t="s">
        <v>46</v>
      </c>
      <c r="AU45" s="195">
        <f>CEILING(N45+Y45+AJ45+AU43,0.25)</f>
        <v>0</v>
      </c>
      <c r="AV45" s="195">
        <f t="shared" ref="AV45:BA45" si="9">CEILING(O45+Z45+AK45+AV43,0.25)</f>
        <v>0</v>
      </c>
      <c r="AW45" s="195">
        <f t="shared" si="9"/>
        <v>0</v>
      </c>
      <c r="AX45" s="195">
        <f t="shared" si="9"/>
        <v>0</v>
      </c>
      <c r="AY45" s="195">
        <f t="shared" si="9"/>
        <v>0</v>
      </c>
      <c r="AZ45" s="195">
        <f t="shared" si="9"/>
        <v>0</v>
      </c>
      <c r="BA45" s="195">
        <f t="shared" si="9"/>
        <v>0</v>
      </c>
      <c r="BB45" s="124">
        <f>SUM(AU45:BA45)</f>
        <v>0</v>
      </c>
      <c r="BL45" s="377"/>
    </row>
    <row r="46" spans="2:64" x14ac:dyDescent="0.2">
      <c r="N46" s="193"/>
      <c r="O46" s="193"/>
      <c r="P46" s="193"/>
      <c r="Q46" s="193"/>
      <c r="R46" s="193"/>
      <c r="S46" s="193"/>
      <c r="T46" s="193"/>
      <c r="AU46" s="702">
        <f>IF($BB$45=0,0,AU45/$BB$45)</f>
        <v>0</v>
      </c>
      <c r="AV46" s="702">
        <f>IF($BB$45=0,0,AV45/$BB$45)</f>
        <v>0</v>
      </c>
      <c r="AW46" s="702">
        <f>IF($BB$45=0,0,AW45/$BB$45)</f>
        <v>0</v>
      </c>
      <c r="AX46" s="702">
        <f t="shared" ref="AX46:BA46" si="10">IF($BB$45=0,0,AX45/$BB$45)</f>
        <v>0</v>
      </c>
      <c r="AY46" s="702">
        <f t="shared" si="10"/>
        <v>0</v>
      </c>
      <c r="AZ46" s="702">
        <f t="shared" si="10"/>
        <v>0</v>
      </c>
      <c r="BA46" s="702">
        <f t="shared" si="10"/>
        <v>0</v>
      </c>
      <c r="BB46" s="705">
        <f>SUM(AU46:BA46)</f>
        <v>0</v>
      </c>
      <c r="BL46" s="363"/>
    </row>
    <row r="63" spans="55:55" x14ac:dyDescent="0.2">
      <c r="BC63" s="92"/>
    </row>
  </sheetData>
  <sheetProtection algorithmName="SHA-512" hashValue="G2GM+RYLICYyq+7qh3lsaw57z08TdimZFHPX+WSG0uAS1PSBYg4zrBc0EtL01GmFNNWXiEIN+XNEQlFD8/KQ0g==" saltValue="GymU0sSD3jz4li6ZC5tqSg==" spinCount="100000" sheet="1" objects="1" scenarios="1"/>
  <mergeCells count="30">
    <mergeCell ref="E21:G21"/>
    <mergeCell ref="BI40:BJ40"/>
    <mergeCell ref="BC36:BF36"/>
    <mergeCell ref="BC11:BF11"/>
    <mergeCell ref="BC12:BF12"/>
    <mergeCell ref="BC16:BF16"/>
    <mergeCell ref="BC17:BF17"/>
    <mergeCell ref="BC31:BF31"/>
    <mergeCell ref="BC35:BF35"/>
    <mergeCell ref="BC20:BF20"/>
    <mergeCell ref="BC21:BF21"/>
    <mergeCell ref="BC25:BF25"/>
    <mergeCell ref="BC26:BF26"/>
    <mergeCell ref="BC30:BF30"/>
    <mergeCell ref="BI41:BJ41"/>
    <mergeCell ref="BI44:BJ44"/>
    <mergeCell ref="BC40:BF40"/>
    <mergeCell ref="BI11:BJ11"/>
    <mergeCell ref="BI12:BJ12"/>
    <mergeCell ref="BI16:BJ16"/>
    <mergeCell ref="BI17:BJ17"/>
    <mergeCell ref="BI20:BJ20"/>
    <mergeCell ref="BI21:BJ21"/>
    <mergeCell ref="BI25:BJ25"/>
    <mergeCell ref="BI26:BJ26"/>
    <mergeCell ref="BI30:BJ30"/>
    <mergeCell ref="BI31:BJ31"/>
    <mergeCell ref="BI35:BJ35"/>
    <mergeCell ref="BI36:BJ36"/>
    <mergeCell ref="BC41:BF41"/>
  </mergeCells>
  <printOptions horizontalCentered="1"/>
  <pageMargins left="0.35" right="0.15" top="0.5" bottom="0.5" header="0.3" footer="0.25"/>
  <pageSetup scale="90" orientation="portrait" r:id="rId1"/>
  <headerFooter alignWithMargins="0">
    <oddFooter>&amp;L&amp;"Times New Roman,Regular"&amp;8Date of Estimate: &amp;D&amp;C&amp;"Times New Roman,Regular"&amp;8File Name: &amp;F</oddFooter>
  </headerFooter>
  <colBreaks count="4" manualBreakCount="4">
    <brk id="10" max="1048575" man="1"/>
    <brk id="21" max="1048575" man="1"/>
    <brk id="43" max="1048575" man="1"/>
    <brk id="54" max="49" man="1"/>
  </colBreaks>
  <ignoredErrors>
    <ignoredError sqref="U10"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DF72-9916-4626-9A1A-5FDB2E0F9538}">
  <sheetPr>
    <tabColor indexed="41"/>
  </sheetPr>
  <dimension ref="A1:BL67"/>
  <sheetViews>
    <sheetView topLeftCell="Y10" zoomScaleNormal="100" workbookViewId="0">
      <selection activeCell="B101" sqref="B101"/>
    </sheetView>
  </sheetViews>
  <sheetFormatPr defaultColWidth="9.140625" defaultRowHeight="12.75" x14ac:dyDescent="0.2"/>
  <cols>
    <col min="1" max="7" width="9.140625" style="48"/>
    <col min="8" max="8" width="15.85546875" style="48" customWidth="1"/>
    <col min="9" max="10" width="5.85546875" style="48" customWidth="1"/>
    <col min="11" max="13" width="11.7109375" style="48" customWidth="1"/>
    <col min="14" max="21" width="8.7109375" style="48" customWidth="1"/>
    <col min="22" max="24" width="11.7109375" style="48" customWidth="1"/>
    <col min="25" max="32" width="8.7109375" style="48" customWidth="1"/>
    <col min="33" max="35" width="11.7109375" style="48" customWidth="1"/>
    <col min="36" max="43" width="8.7109375" style="48" customWidth="1"/>
    <col min="44" max="46" width="11.7109375" style="48" customWidth="1"/>
    <col min="47" max="54" width="8.7109375" style="48" customWidth="1"/>
    <col min="55" max="58" width="13.140625" style="48" customWidth="1"/>
    <col min="59" max="59" width="9.7109375" style="48" customWidth="1"/>
    <col min="60" max="60" width="12.7109375" style="48" customWidth="1"/>
    <col min="61" max="61" width="3.140625" style="48" customWidth="1"/>
    <col min="62" max="62" width="2.7109375" style="48" customWidth="1"/>
    <col min="63" max="63" width="19.28515625" style="48" customWidth="1"/>
    <col min="64" max="65" width="9.140625" style="48" customWidth="1"/>
    <col min="66" max="16384" width="9.140625" style="48"/>
  </cols>
  <sheetData>
    <row r="1" spans="1:64" ht="19.5" thickBot="1" x14ac:dyDescent="0.25">
      <c r="A1" s="860" t="s">
        <v>1220</v>
      </c>
      <c r="B1" s="860"/>
      <c r="C1" s="860"/>
      <c r="D1" s="860"/>
      <c r="E1" s="860"/>
      <c r="F1" s="860"/>
      <c r="G1" s="860"/>
      <c r="H1" s="860"/>
      <c r="I1" s="860"/>
      <c r="J1" s="860"/>
      <c r="K1" s="860" t="s">
        <v>1220</v>
      </c>
      <c r="L1" s="860"/>
      <c r="M1" s="860"/>
      <c r="N1" s="860"/>
      <c r="O1" s="860"/>
      <c r="P1" s="860"/>
      <c r="Q1" s="860"/>
      <c r="R1" s="860"/>
      <c r="S1" s="860"/>
      <c r="T1" s="860"/>
      <c r="U1" s="860"/>
      <c r="V1" s="860" t="s">
        <v>1220</v>
      </c>
      <c r="W1" s="860"/>
      <c r="X1" s="860"/>
      <c r="Y1" s="860"/>
      <c r="Z1" s="860"/>
      <c r="AA1" s="860"/>
      <c r="AB1" s="860"/>
      <c r="AC1" s="860"/>
      <c r="AD1" s="860"/>
      <c r="AE1" s="860"/>
      <c r="AF1" s="860"/>
      <c r="AG1" s="860" t="s">
        <v>1220</v>
      </c>
      <c r="AH1" s="860"/>
      <c r="AI1" s="860"/>
      <c r="AJ1" s="860"/>
      <c r="AK1" s="860"/>
      <c r="AL1" s="860"/>
      <c r="AM1" s="860"/>
      <c r="AN1" s="860"/>
      <c r="AO1" s="860"/>
      <c r="AP1" s="860"/>
      <c r="AQ1" s="860"/>
      <c r="AR1" s="860" t="s">
        <v>1220</v>
      </c>
      <c r="AS1" s="860"/>
      <c r="AT1" s="860"/>
      <c r="AU1" s="860"/>
      <c r="AV1" s="860"/>
      <c r="AW1" s="860"/>
      <c r="AX1" s="860"/>
      <c r="AY1" s="860"/>
      <c r="AZ1" s="860"/>
      <c r="BA1" s="860"/>
      <c r="BB1" s="860"/>
      <c r="BC1" s="860" t="s">
        <v>1220</v>
      </c>
      <c r="BD1" s="860"/>
      <c r="BE1" s="860"/>
      <c r="BF1" s="860"/>
      <c r="BG1" s="860"/>
      <c r="BH1" s="860"/>
      <c r="BI1" s="860"/>
      <c r="BJ1" s="860"/>
      <c r="BK1" s="860"/>
    </row>
    <row r="2" spans="1:64" x14ac:dyDescent="0.2">
      <c r="A2" s="679"/>
      <c r="B2" s="680"/>
      <c r="C2" s="680"/>
      <c r="D2" s="681"/>
    </row>
    <row r="3" spans="1:64" x14ac:dyDescent="0.2">
      <c r="A3" s="682" t="s">
        <v>1428</v>
      </c>
      <c r="D3" s="683"/>
      <c r="E3" s="47"/>
      <c r="F3" s="33" t="s">
        <v>505</v>
      </c>
      <c r="K3" s="47"/>
      <c r="L3" s="47"/>
      <c r="M3" s="47"/>
      <c r="N3" s="47"/>
      <c r="O3" s="47"/>
      <c r="P3" s="33" t="s">
        <v>505</v>
      </c>
      <c r="R3" s="47"/>
      <c r="S3" s="47"/>
      <c r="T3" s="47"/>
      <c r="U3" s="47"/>
      <c r="V3" s="47"/>
      <c r="W3" s="47"/>
      <c r="X3" s="47"/>
      <c r="Y3" s="47"/>
      <c r="Z3" s="47"/>
      <c r="AA3" s="33" t="s">
        <v>505</v>
      </c>
      <c r="AC3" s="47"/>
      <c r="AD3" s="47"/>
      <c r="AE3" s="47"/>
      <c r="AF3" s="47"/>
      <c r="AG3" s="47"/>
      <c r="AH3" s="47"/>
      <c r="AI3" s="47"/>
      <c r="AJ3" s="47"/>
      <c r="AK3" s="47"/>
      <c r="AL3" s="33" t="s">
        <v>505</v>
      </c>
      <c r="AN3" s="47"/>
      <c r="AO3" s="47"/>
      <c r="AP3" s="47"/>
      <c r="AQ3" s="47"/>
      <c r="AR3" s="47"/>
      <c r="AS3" s="47"/>
      <c r="AT3" s="47"/>
      <c r="AU3" s="47"/>
      <c r="AV3" s="47"/>
      <c r="AW3" s="47"/>
      <c r="AX3" s="33" t="s">
        <v>505</v>
      </c>
      <c r="AY3" s="47"/>
      <c r="AZ3" s="47"/>
      <c r="BA3" s="47"/>
      <c r="BB3" s="47"/>
      <c r="BC3" s="47"/>
      <c r="BD3" s="47"/>
      <c r="BE3" s="47"/>
      <c r="BF3" s="47"/>
      <c r="BG3" s="50" t="s">
        <v>505</v>
      </c>
      <c r="BI3" s="47"/>
      <c r="BJ3" s="47"/>
      <c r="BK3" s="47"/>
      <c r="BL3" s="47"/>
    </row>
    <row r="4" spans="1:64" x14ac:dyDescent="0.2">
      <c r="A4" s="684" t="s">
        <v>1429</v>
      </c>
      <c r="B4" s="861"/>
      <c r="C4" s="861"/>
      <c r="D4" s="862"/>
      <c r="F4" s="391" t="s">
        <v>506</v>
      </c>
      <c r="K4" s="47"/>
      <c r="L4" s="47"/>
      <c r="M4" s="47"/>
      <c r="N4" s="47"/>
      <c r="O4" s="47"/>
      <c r="P4" s="172" t="str">
        <f>$F$4</f>
        <v>SERVICE/TASK NAME HERE</v>
      </c>
      <c r="R4" s="47"/>
      <c r="S4" s="47"/>
      <c r="T4" s="47"/>
      <c r="U4" s="47"/>
      <c r="V4" s="47"/>
      <c r="W4" s="47"/>
      <c r="X4" s="47"/>
      <c r="Y4" s="47"/>
      <c r="Z4" s="47"/>
      <c r="AA4" s="172" t="str">
        <f>$F$4</f>
        <v>SERVICE/TASK NAME HERE</v>
      </c>
      <c r="AC4" s="47"/>
      <c r="AD4" s="47"/>
      <c r="AE4" s="47"/>
      <c r="AF4" s="47"/>
      <c r="AG4" s="47"/>
      <c r="AH4" s="47"/>
      <c r="AI4" s="47"/>
      <c r="AJ4" s="47"/>
      <c r="AK4" s="47"/>
      <c r="AL4" s="172" t="str">
        <f>$F$4</f>
        <v>SERVICE/TASK NAME HERE</v>
      </c>
      <c r="AM4" s="47"/>
      <c r="AN4" s="47"/>
      <c r="AO4" s="47"/>
      <c r="AP4" s="47"/>
      <c r="AQ4" s="47"/>
      <c r="AR4" s="47"/>
      <c r="AS4" s="47"/>
      <c r="AT4" s="47"/>
      <c r="AU4" s="47"/>
      <c r="AV4" s="47"/>
      <c r="AW4" s="47"/>
      <c r="AX4" s="172" t="str">
        <f>$F$4</f>
        <v>SERVICE/TASK NAME HERE</v>
      </c>
      <c r="AY4" s="47"/>
      <c r="AZ4" s="47"/>
      <c r="BA4" s="47"/>
      <c r="BB4" s="47"/>
      <c r="BC4" s="47"/>
      <c r="BD4" s="47"/>
      <c r="BE4" s="47"/>
      <c r="BF4" s="47"/>
      <c r="BG4" s="172" t="str">
        <f>$F$4</f>
        <v>SERVICE/TASK NAME HERE</v>
      </c>
      <c r="BI4" s="47"/>
      <c r="BJ4" s="47"/>
      <c r="BK4" s="47"/>
      <c r="BL4" s="47"/>
    </row>
    <row r="5" spans="1:64" x14ac:dyDescent="0.2">
      <c r="A5" s="684" t="s">
        <v>1430</v>
      </c>
      <c r="B5" s="863"/>
      <c r="C5" s="863"/>
      <c r="D5" s="864"/>
      <c r="F5" s="33" t="s">
        <v>200</v>
      </c>
      <c r="K5" s="47"/>
      <c r="L5" s="47"/>
      <c r="M5" s="47"/>
      <c r="N5" s="47"/>
      <c r="O5" s="49"/>
      <c r="P5" s="50" t="s">
        <v>196</v>
      </c>
      <c r="R5" s="47"/>
      <c r="S5" s="47"/>
      <c r="T5" s="47"/>
      <c r="U5" s="47"/>
      <c r="V5" s="47"/>
      <c r="W5" s="47"/>
      <c r="X5" s="47"/>
      <c r="Y5" s="47"/>
      <c r="Z5" s="49"/>
      <c r="AA5" s="50" t="s">
        <v>196</v>
      </c>
      <c r="AC5" s="47"/>
      <c r="AD5" s="47"/>
      <c r="AE5" s="47"/>
      <c r="AF5" s="47"/>
      <c r="AG5" s="47"/>
      <c r="AH5" s="47"/>
      <c r="AI5" s="47"/>
      <c r="AJ5" s="47"/>
      <c r="AK5" s="49"/>
      <c r="AL5" s="50" t="s">
        <v>196</v>
      </c>
      <c r="AN5" s="47"/>
      <c r="AO5" s="47"/>
      <c r="AP5" s="47"/>
      <c r="AQ5" s="47"/>
      <c r="AR5" s="47"/>
      <c r="AS5" s="47"/>
      <c r="AT5" s="47"/>
      <c r="AU5" s="47"/>
      <c r="AV5" s="49"/>
      <c r="AW5" s="47"/>
      <c r="AX5" s="50" t="s">
        <v>40</v>
      </c>
      <c r="AY5" s="47"/>
      <c r="AZ5" s="47"/>
      <c r="BA5" s="47"/>
      <c r="BB5" s="47"/>
      <c r="BC5" s="47"/>
      <c r="BD5" s="47"/>
      <c r="BE5" s="47"/>
      <c r="BF5" s="49"/>
      <c r="BG5" s="33" t="s">
        <v>834</v>
      </c>
      <c r="BI5" s="47"/>
      <c r="BJ5" s="47"/>
      <c r="BK5" s="47"/>
      <c r="BL5" s="47"/>
    </row>
    <row r="6" spans="1:64" ht="13.5" thickBot="1" x14ac:dyDescent="0.25">
      <c r="A6" s="685"/>
      <c r="B6" s="686"/>
      <c r="C6" s="686"/>
      <c r="D6" s="687"/>
      <c r="F6" s="78">
        <f>+'Cover Sht'!$A$15</f>
        <v>0</v>
      </c>
      <c r="K6" s="47"/>
      <c r="L6" s="47"/>
      <c r="M6" s="47"/>
      <c r="N6" s="47"/>
      <c r="O6" s="47"/>
      <c r="P6" s="78">
        <f>+'Cover Sht'!$A$15</f>
        <v>0</v>
      </c>
      <c r="R6" s="47"/>
      <c r="S6" s="47"/>
      <c r="T6" s="47"/>
      <c r="U6" s="47"/>
      <c r="V6" s="47"/>
      <c r="W6" s="47"/>
      <c r="X6" s="47"/>
      <c r="Y6" s="47"/>
      <c r="Z6" s="47"/>
      <c r="AA6" s="78">
        <f>+'Cover Sht'!$A$15</f>
        <v>0</v>
      </c>
      <c r="AC6" s="47"/>
      <c r="AD6" s="47"/>
      <c r="AE6" s="47"/>
      <c r="AF6" s="47"/>
      <c r="AG6" s="47"/>
      <c r="AH6" s="47"/>
      <c r="AI6" s="47"/>
      <c r="AJ6" s="47"/>
      <c r="AK6" s="47"/>
      <c r="AL6" s="78">
        <f>+'Cover Sht'!$A$15</f>
        <v>0</v>
      </c>
      <c r="AN6" s="47"/>
      <c r="AO6" s="47"/>
      <c r="AP6" s="47"/>
      <c r="AQ6" s="47"/>
      <c r="AR6" s="47"/>
      <c r="AS6" s="47"/>
      <c r="AT6" s="47"/>
      <c r="AU6" s="47"/>
      <c r="AV6" s="47"/>
      <c r="AW6" s="47"/>
      <c r="AX6" s="78">
        <f>+'Cover Sht'!$A$15</f>
        <v>0</v>
      </c>
      <c r="AY6" s="47"/>
      <c r="AZ6" s="47"/>
      <c r="BA6" s="47"/>
      <c r="BB6" s="47"/>
      <c r="BC6" s="47"/>
      <c r="BD6" s="47"/>
      <c r="BE6" s="47"/>
      <c r="BF6" s="47"/>
      <c r="BG6" s="78">
        <f>+'Cover Sht'!$A$15</f>
        <v>0</v>
      </c>
      <c r="BI6" s="47"/>
      <c r="BJ6" s="47"/>
      <c r="BK6" s="47"/>
      <c r="BL6" s="47"/>
    </row>
    <row r="7" spans="1:64" x14ac:dyDescent="0.2">
      <c r="J7" s="17"/>
      <c r="K7" s="47"/>
      <c r="L7" s="51" t="s">
        <v>246</v>
      </c>
      <c r="M7" s="91">
        <f>'Cover Sht'!$E$18</f>
        <v>0</v>
      </c>
      <c r="O7" s="49"/>
      <c r="P7" s="47"/>
      <c r="Q7" s="51" t="s">
        <v>247</v>
      </c>
      <c r="R7" s="91">
        <f>'Cover Sht'!$D$22</f>
        <v>0</v>
      </c>
      <c r="U7" s="47"/>
      <c r="V7" s="47"/>
      <c r="W7" s="51" t="s">
        <v>246</v>
      </c>
      <c r="X7" s="91">
        <f>'Cover Sht'!$E$18</f>
        <v>0</v>
      </c>
      <c r="Z7" s="49"/>
      <c r="AA7" s="47"/>
      <c r="AB7" s="51" t="s">
        <v>247</v>
      </c>
      <c r="AC7" s="91">
        <f>'Cover Sht'!$D$22</f>
        <v>0</v>
      </c>
      <c r="AF7" s="47"/>
      <c r="AG7" s="47"/>
      <c r="AH7" s="51" t="s">
        <v>246</v>
      </c>
      <c r="AI7" s="91">
        <f>'Cover Sht'!$E$18</f>
        <v>0</v>
      </c>
      <c r="AK7" s="49"/>
      <c r="AL7" s="47"/>
      <c r="AM7" s="51" t="s">
        <v>247</v>
      </c>
      <c r="AN7" s="91">
        <f>'Cover Sht'!$D$22</f>
        <v>0</v>
      </c>
      <c r="AQ7" s="47"/>
      <c r="AR7" s="47"/>
      <c r="AS7" s="51" t="s">
        <v>246</v>
      </c>
      <c r="AT7" s="91">
        <f>'Cover Sht'!$E$18</f>
        <v>0</v>
      </c>
      <c r="AV7" s="49"/>
      <c r="AW7" s="47"/>
      <c r="AX7" s="51" t="s">
        <v>247</v>
      </c>
      <c r="AY7" s="91">
        <f>'Cover Sht'!$D$22</f>
        <v>0</v>
      </c>
      <c r="BB7" s="47"/>
      <c r="BC7" s="51" t="s">
        <v>246</v>
      </c>
      <c r="BD7" s="91">
        <f>'Cover Sht'!$E$18</f>
        <v>0</v>
      </c>
      <c r="BF7" s="49"/>
      <c r="BG7" s="51" t="s">
        <v>247</v>
      </c>
      <c r="BH7" s="91">
        <f>'Cover Sht'!$D$22</f>
        <v>0</v>
      </c>
      <c r="BL7" s="47"/>
    </row>
    <row r="8" spans="1:64" x14ac:dyDescent="0.2">
      <c r="B8" s="81" t="s">
        <v>246</v>
      </c>
      <c r="C8" s="91">
        <f>'Cover Sht'!$E$18</f>
        <v>0</v>
      </c>
      <c r="D8" s="49"/>
      <c r="E8" s="47"/>
      <c r="F8" s="81" t="s">
        <v>247</v>
      </c>
      <c r="G8" s="91">
        <f>'Cover Sht'!$D$22</f>
        <v>0</v>
      </c>
      <c r="J8" s="17"/>
      <c r="K8" s="47"/>
      <c r="L8" s="51" t="s">
        <v>248</v>
      </c>
      <c r="M8" s="208">
        <f>IF('Cover Sht'!$A$10="POST  DESIGN  SERVICES",'Cover Sht'!$E$21,'Cover Sht'!$E$19)</f>
        <v>0</v>
      </c>
      <c r="O8" s="49"/>
      <c r="P8" s="47"/>
      <c r="Q8" s="51" t="s">
        <v>249</v>
      </c>
      <c r="R8" s="91">
        <f>'Cover Sht'!$A$28</f>
        <v>0</v>
      </c>
      <c r="U8" s="47"/>
      <c r="V8" s="47"/>
      <c r="W8" s="51" t="s">
        <v>248</v>
      </c>
      <c r="X8" s="208">
        <f>IF('Cover Sht'!$A$10="POST  DESIGN  SERVICES",'Cover Sht'!$E$21,'Cover Sht'!$E$19)</f>
        <v>0</v>
      </c>
      <c r="Z8" s="49"/>
      <c r="AA8" s="47"/>
      <c r="AB8" s="51" t="s">
        <v>249</v>
      </c>
      <c r="AC8" s="91">
        <f>'Cover Sht'!$A$28</f>
        <v>0</v>
      </c>
      <c r="AF8" s="47"/>
      <c r="AG8" s="47"/>
      <c r="AH8" s="51" t="s">
        <v>248</v>
      </c>
      <c r="AI8" s="208">
        <f>IF('Cover Sht'!$A$10="POST  DESIGN  SERVICES",'Cover Sht'!$E$21,'Cover Sht'!$E$19)</f>
        <v>0</v>
      </c>
      <c r="AK8" s="49"/>
      <c r="AL8" s="47"/>
      <c r="AM8" s="51" t="s">
        <v>249</v>
      </c>
      <c r="AN8" s="91">
        <f>'Cover Sht'!$A$28</f>
        <v>0</v>
      </c>
      <c r="AQ8" s="47"/>
      <c r="AR8" s="47"/>
      <c r="AS8" s="51" t="s">
        <v>248</v>
      </c>
      <c r="AT8" s="208">
        <f>IF('Cover Sht'!$A$10="POST  DESIGN  SERVICES",'Cover Sht'!$E$21,'Cover Sht'!$E$19)</f>
        <v>0</v>
      </c>
      <c r="AV8" s="49"/>
      <c r="AW8" s="47"/>
      <c r="AX8" s="51" t="s">
        <v>249</v>
      </c>
      <c r="AY8" s="91">
        <f>'Cover Sht'!$A$28</f>
        <v>0</v>
      </c>
      <c r="BB8" s="47"/>
      <c r="BC8" s="51" t="s">
        <v>248</v>
      </c>
      <c r="BD8" s="208">
        <f>IF('Cover Sht'!$A$10="POST  DESIGN  SERVICES",'Cover Sht'!$E$21,'Cover Sht'!$E$19)</f>
        <v>0</v>
      </c>
      <c r="BF8" s="49"/>
      <c r="BG8" s="51" t="s">
        <v>249</v>
      </c>
      <c r="BH8" s="91">
        <f>'Cover Sht'!$A$28</f>
        <v>0</v>
      </c>
      <c r="BL8" s="47"/>
    </row>
    <row r="9" spans="1:64" x14ac:dyDescent="0.2">
      <c r="B9" s="81" t="s">
        <v>248</v>
      </c>
      <c r="C9" s="208">
        <f>IF('Cover Sht'!$A$10="POST  DESIGN  SERVICES",'Cover Sht'!$E$21,'Cover Sht'!$E$19)</f>
        <v>0</v>
      </c>
      <c r="D9" s="49"/>
      <c r="E9" s="47"/>
      <c r="F9" s="81" t="s">
        <v>249</v>
      </c>
      <c r="G9" s="91">
        <f>'Cover Sht'!$A$28</f>
        <v>0</v>
      </c>
      <c r="J9" s="61"/>
      <c r="K9" s="47"/>
      <c r="L9" s="47"/>
      <c r="M9" s="47"/>
      <c r="N9" s="42" t="s">
        <v>478</v>
      </c>
      <c r="O9" s="42" t="s">
        <v>45</v>
      </c>
      <c r="P9" s="38" t="s">
        <v>50</v>
      </c>
      <c r="Q9" s="43" t="s">
        <v>478</v>
      </c>
      <c r="R9" s="38" t="s">
        <v>63</v>
      </c>
      <c r="S9" s="38" t="s">
        <v>478</v>
      </c>
      <c r="T9" s="38" t="s">
        <v>134</v>
      </c>
      <c r="U9" s="38" t="s">
        <v>46</v>
      </c>
      <c r="V9" s="47"/>
      <c r="W9" s="47"/>
      <c r="X9" s="47"/>
      <c r="Y9" s="42" t="s">
        <v>478</v>
      </c>
      <c r="Z9" s="42" t="s">
        <v>45</v>
      </c>
      <c r="AA9" s="38" t="s">
        <v>50</v>
      </c>
      <c r="AB9" s="43" t="s">
        <v>478</v>
      </c>
      <c r="AC9" s="38" t="s">
        <v>63</v>
      </c>
      <c r="AD9" s="38" t="s">
        <v>478</v>
      </c>
      <c r="AE9" s="38" t="s">
        <v>134</v>
      </c>
      <c r="AF9" s="38" t="s">
        <v>46</v>
      </c>
      <c r="AG9" s="47"/>
      <c r="AH9" s="47"/>
      <c r="AI9" s="47"/>
      <c r="AJ9" s="42" t="s">
        <v>478</v>
      </c>
      <c r="AK9" s="42" t="s">
        <v>45</v>
      </c>
      <c r="AL9" s="38" t="s">
        <v>50</v>
      </c>
      <c r="AM9" s="43" t="s">
        <v>478</v>
      </c>
      <c r="AN9" s="38" t="s">
        <v>63</v>
      </c>
      <c r="AO9" s="38" t="s">
        <v>478</v>
      </c>
      <c r="AP9" s="38" t="s">
        <v>134</v>
      </c>
      <c r="AQ9" s="38" t="s">
        <v>46</v>
      </c>
      <c r="AR9" s="47"/>
      <c r="AS9" s="47"/>
      <c r="AT9" s="47"/>
      <c r="AU9" s="42" t="s">
        <v>478</v>
      </c>
      <c r="AV9" s="42" t="s">
        <v>45</v>
      </c>
      <c r="AW9" s="38" t="s">
        <v>50</v>
      </c>
      <c r="AX9" s="43" t="s">
        <v>478</v>
      </c>
      <c r="AY9" s="38" t="s">
        <v>63</v>
      </c>
      <c r="AZ9" s="38" t="s">
        <v>478</v>
      </c>
      <c r="BA9" s="38" t="s">
        <v>134</v>
      </c>
      <c r="BB9" s="38" t="s">
        <v>46</v>
      </c>
      <c r="BC9" s="47"/>
      <c r="BD9" s="47"/>
      <c r="BE9" s="47"/>
      <c r="BF9" s="47"/>
      <c r="BG9" s="47"/>
      <c r="BH9" s="47"/>
      <c r="BI9" s="47"/>
      <c r="BJ9" s="47"/>
      <c r="BK9" s="47"/>
      <c r="BL9" s="47"/>
    </row>
    <row r="10" spans="1:64" x14ac:dyDescent="0.2">
      <c r="B10" s="61"/>
      <c r="C10" s="61"/>
      <c r="D10" s="61"/>
      <c r="E10" s="61"/>
      <c r="F10" s="61"/>
      <c r="G10" s="47"/>
      <c r="H10" s="61"/>
      <c r="I10" s="61"/>
      <c r="J10" s="61"/>
      <c r="K10" s="359"/>
      <c r="L10" s="359"/>
      <c r="M10" s="359"/>
      <c r="N10" s="44" t="s">
        <v>45</v>
      </c>
      <c r="O10" s="44" t="s">
        <v>49</v>
      </c>
      <c r="P10" s="39" t="s">
        <v>876</v>
      </c>
      <c r="Q10" s="46" t="s">
        <v>63</v>
      </c>
      <c r="R10" s="39"/>
      <c r="S10" s="39" t="s">
        <v>134</v>
      </c>
      <c r="T10" s="39"/>
      <c r="U10" s="39" t="s">
        <v>51</v>
      </c>
      <c r="V10" s="359"/>
      <c r="W10" s="359"/>
      <c r="X10" s="359"/>
      <c r="Y10" s="44" t="s">
        <v>45</v>
      </c>
      <c r="Z10" s="44" t="s">
        <v>49</v>
      </c>
      <c r="AA10" s="39" t="s">
        <v>876</v>
      </c>
      <c r="AB10" s="46" t="s">
        <v>63</v>
      </c>
      <c r="AC10" s="39"/>
      <c r="AD10" s="39" t="s">
        <v>134</v>
      </c>
      <c r="AE10" s="39"/>
      <c r="AF10" s="39" t="s">
        <v>51</v>
      </c>
      <c r="AG10" s="359"/>
      <c r="AH10" s="359"/>
      <c r="AI10" s="359"/>
      <c r="AJ10" s="44" t="s">
        <v>45</v>
      </c>
      <c r="AK10" s="44" t="s">
        <v>49</v>
      </c>
      <c r="AL10" s="39" t="s">
        <v>876</v>
      </c>
      <c r="AM10" s="46" t="s">
        <v>63</v>
      </c>
      <c r="AN10" s="39"/>
      <c r="AO10" s="39" t="s">
        <v>134</v>
      </c>
      <c r="AP10" s="39"/>
      <c r="AQ10" s="39" t="s">
        <v>51</v>
      </c>
      <c r="AR10" s="359"/>
      <c r="AS10" s="359"/>
      <c r="AT10" s="359"/>
      <c r="AU10" s="44" t="s">
        <v>45</v>
      </c>
      <c r="AV10" s="44" t="s">
        <v>49</v>
      </c>
      <c r="AW10" s="39" t="s">
        <v>876</v>
      </c>
      <c r="AX10" s="46" t="s">
        <v>63</v>
      </c>
      <c r="AY10" s="39"/>
      <c r="AZ10" s="39" t="s">
        <v>134</v>
      </c>
      <c r="BA10" s="39"/>
      <c r="BB10" s="39" t="s">
        <v>51</v>
      </c>
      <c r="BC10" s="379" t="s">
        <v>1228</v>
      </c>
      <c r="BD10" s="359"/>
      <c r="BE10" s="359"/>
      <c r="BF10" s="359"/>
      <c r="BG10" s="359"/>
      <c r="BH10" s="359"/>
      <c r="BI10" s="359"/>
      <c r="BJ10" s="359"/>
      <c r="BK10" s="47"/>
      <c r="BL10" s="374"/>
    </row>
    <row r="11" spans="1:64" ht="13.5" x14ac:dyDescent="0.2">
      <c r="A11" s="58"/>
      <c r="B11" s="59" t="s">
        <v>192</v>
      </c>
      <c r="C11" s="59"/>
      <c r="D11" s="59"/>
      <c r="E11" s="41" t="s">
        <v>238</v>
      </c>
      <c r="F11" s="41"/>
      <c r="G11" s="41" t="s">
        <v>239</v>
      </c>
      <c r="H11" s="41" t="s">
        <v>166</v>
      </c>
      <c r="I11" s="60"/>
      <c r="J11" s="61"/>
      <c r="K11" s="363"/>
      <c r="L11" s="363"/>
      <c r="M11" s="363"/>
      <c r="N11" s="44" t="s">
        <v>49</v>
      </c>
      <c r="O11" s="44"/>
      <c r="P11" s="45"/>
      <c r="Q11" s="46"/>
      <c r="R11" s="39" t="s">
        <v>245</v>
      </c>
      <c r="S11" s="39"/>
      <c r="T11" s="39" t="s">
        <v>245</v>
      </c>
      <c r="U11" s="39"/>
      <c r="V11" s="363"/>
      <c r="W11" s="363"/>
      <c r="X11" s="363"/>
      <c r="Y11" s="44" t="s">
        <v>49</v>
      </c>
      <c r="Z11" s="44"/>
      <c r="AA11" s="45"/>
      <c r="AB11" s="46"/>
      <c r="AC11" s="39" t="s">
        <v>245</v>
      </c>
      <c r="AD11" s="39"/>
      <c r="AE11" s="39" t="s">
        <v>245</v>
      </c>
      <c r="AF11" s="39"/>
      <c r="AG11" s="363"/>
      <c r="AH11" s="363"/>
      <c r="AI11" s="363"/>
      <c r="AJ11" s="44" t="s">
        <v>49</v>
      </c>
      <c r="AK11" s="44"/>
      <c r="AL11" s="45"/>
      <c r="AM11" s="46"/>
      <c r="AN11" s="39" t="s">
        <v>245</v>
      </c>
      <c r="AO11" s="39"/>
      <c r="AP11" s="39" t="s">
        <v>245</v>
      </c>
      <c r="AQ11" s="39"/>
      <c r="AR11" s="356"/>
      <c r="AS11" s="366"/>
      <c r="AT11" s="366"/>
      <c r="AU11" s="44" t="s">
        <v>49</v>
      </c>
      <c r="AV11" s="44"/>
      <c r="AW11" s="45"/>
      <c r="AX11" s="46"/>
      <c r="AY11" s="39" t="s">
        <v>245</v>
      </c>
      <c r="AZ11" s="39"/>
      <c r="BA11" s="39" t="s">
        <v>245</v>
      </c>
      <c r="BB11" s="39"/>
      <c r="BC11" s="379"/>
      <c r="BD11" s="379" t="s">
        <v>1229</v>
      </c>
      <c r="BE11" s="379"/>
      <c r="BF11" s="359"/>
      <c r="BG11" s="359"/>
      <c r="BH11" s="359"/>
      <c r="BI11" s="359"/>
      <c r="BJ11" s="379"/>
      <c r="BK11" s="92"/>
      <c r="BL11" s="374"/>
    </row>
    <row r="12" spans="1:64" x14ac:dyDescent="0.2">
      <c r="I12" s="61"/>
      <c r="J12" s="61"/>
      <c r="K12" s="465" t="s">
        <v>507</v>
      </c>
      <c r="L12" s="357"/>
      <c r="M12" s="357"/>
      <c r="N12" s="274"/>
      <c r="O12" s="274"/>
      <c r="P12" s="274"/>
      <c r="Q12" s="274"/>
      <c r="R12" s="274"/>
      <c r="S12" s="274"/>
      <c r="T12" s="274"/>
      <c r="U12" s="267"/>
      <c r="V12" s="465"/>
      <c r="W12" s="357"/>
      <c r="X12" s="357"/>
      <c r="Y12" s="274"/>
      <c r="Z12" s="274"/>
      <c r="AA12" s="274"/>
      <c r="AB12" s="274"/>
      <c r="AC12" s="274"/>
      <c r="AD12" s="274"/>
      <c r="AE12" s="274"/>
      <c r="AF12" s="267"/>
      <c r="AG12" s="465"/>
      <c r="AH12" s="357"/>
      <c r="AI12" s="357"/>
      <c r="AJ12" s="274"/>
      <c r="AK12" s="274"/>
      <c r="AL12" s="274"/>
      <c r="AM12" s="274"/>
      <c r="AN12" s="274"/>
      <c r="AO12" s="274"/>
      <c r="AP12" s="274"/>
      <c r="AQ12" s="267"/>
      <c r="AR12" s="365"/>
      <c r="AS12" s="366"/>
      <c r="AT12" s="366"/>
      <c r="AU12" s="274"/>
      <c r="AV12" s="274"/>
      <c r="AW12" s="274"/>
      <c r="AX12" s="274"/>
      <c r="AY12" s="274"/>
      <c r="AZ12" s="274"/>
      <c r="BA12" s="274"/>
      <c r="BB12" s="373"/>
      <c r="BC12" s="380" t="s">
        <v>833</v>
      </c>
      <c r="BD12" s="380"/>
      <c r="BE12" s="381"/>
      <c r="BF12" s="381"/>
      <c r="BG12" s="381"/>
      <c r="BH12" s="381"/>
      <c r="BI12" s="381"/>
      <c r="BJ12" s="381"/>
      <c r="BK12" s="98"/>
      <c r="BL12" s="375"/>
    </row>
    <row r="13" spans="1:64" ht="13.5" x14ac:dyDescent="0.2">
      <c r="A13" s="58"/>
      <c r="B13" s="59" t="s">
        <v>359</v>
      </c>
      <c r="C13" s="24"/>
      <c r="D13" s="61"/>
      <c r="E13" s="582">
        <f>AU49</f>
        <v>0</v>
      </c>
      <c r="F13" s="58"/>
      <c r="G13" s="354">
        <v>0</v>
      </c>
      <c r="H13" s="66">
        <f>+E13*G13</f>
        <v>0</v>
      </c>
      <c r="I13" s="61"/>
      <c r="J13" s="61"/>
      <c r="K13" s="365" t="s">
        <v>508</v>
      </c>
      <c r="L13" s="359"/>
      <c r="M13" s="357"/>
      <c r="N13" s="252"/>
      <c r="O13" s="252"/>
      <c r="P13" s="252"/>
      <c r="Q13" s="252"/>
      <c r="R13" s="252"/>
      <c r="S13" s="252"/>
      <c r="T13" s="252"/>
      <c r="U13" s="253">
        <f>SUM(N13:T13)</f>
        <v>0</v>
      </c>
      <c r="V13" s="365"/>
      <c r="W13" s="359"/>
      <c r="X13" s="357"/>
      <c r="Y13" s="252"/>
      <c r="Z13" s="252"/>
      <c r="AA13" s="252"/>
      <c r="AB13" s="252"/>
      <c r="AC13" s="252"/>
      <c r="AD13" s="252"/>
      <c r="AE13" s="252"/>
      <c r="AF13" s="253">
        <f>SUM(Y13:AE13)</f>
        <v>0</v>
      </c>
      <c r="AG13" s="365"/>
      <c r="AH13" s="359"/>
      <c r="AI13" s="357"/>
      <c r="AJ13" s="252"/>
      <c r="AK13" s="252"/>
      <c r="AL13" s="252"/>
      <c r="AM13" s="252"/>
      <c r="AN13" s="252"/>
      <c r="AO13" s="252"/>
      <c r="AP13" s="252"/>
      <c r="AQ13" s="253">
        <f>SUM(AJ13:AP13)</f>
        <v>0</v>
      </c>
      <c r="AR13" s="365"/>
      <c r="AS13" s="367"/>
      <c r="AT13" s="366"/>
      <c r="AU13" s="252"/>
      <c r="AV13" s="252"/>
      <c r="AW13" s="252"/>
      <c r="AX13" s="252"/>
      <c r="AY13" s="252"/>
      <c r="AZ13" s="252"/>
      <c r="BA13" s="252"/>
      <c r="BB13" s="253">
        <f>SUM(AU13:BA13)</f>
        <v>0</v>
      </c>
      <c r="BC13" s="386" t="s">
        <v>835</v>
      </c>
      <c r="BD13" s="386"/>
      <c r="BE13" s="386"/>
      <c r="BF13" s="387"/>
      <c r="BG13" s="382" t="s">
        <v>1354</v>
      </c>
      <c r="BH13" s="383" t="s">
        <v>1355</v>
      </c>
      <c r="BI13" s="359"/>
      <c r="BJ13" s="613"/>
      <c r="BK13" s="235"/>
      <c r="BL13" s="375"/>
    </row>
    <row r="14" spans="1:64" ht="13.5" x14ac:dyDescent="0.2">
      <c r="A14" s="58"/>
      <c r="B14" s="59" t="s">
        <v>256</v>
      </c>
      <c r="C14" s="24"/>
      <c r="D14" s="61"/>
      <c r="E14" s="582">
        <f>AV49</f>
        <v>0</v>
      </c>
      <c r="F14" s="58"/>
      <c r="G14" s="354">
        <v>0</v>
      </c>
      <c r="H14" s="66">
        <f t="shared" ref="H14:H19" si="0">+E14*G14</f>
        <v>0</v>
      </c>
      <c r="I14" s="61"/>
      <c r="J14" s="61"/>
      <c r="K14" s="365" t="s">
        <v>509</v>
      </c>
      <c r="L14" s="359"/>
      <c r="M14" s="357"/>
      <c r="N14" s="252"/>
      <c r="O14" s="252"/>
      <c r="P14" s="252"/>
      <c r="Q14" s="252"/>
      <c r="R14" s="252"/>
      <c r="S14" s="252"/>
      <c r="T14" s="252"/>
      <c r="U14" s="253">
        <f t="shared" ref="U14:U47" si="1">SUM(N14:T14)</f>
        <v>0</v>
      </c>
      <c r="V14" s="365"/>
      <c r="W14" s="359"/>
      <c r="X14" s="357"/>
      <c r="Y14" s="252"/>
      <c r="Z14" s="252"/>
      <c r="AA14" s="252"/>
      <c r="AB14" s="252"/>
      <c r="AC14" s="252"/>
      <c r="AD14" s="252"/>
      <c r="AE14" s="252"/>
      <c r="AF14" s="253">
        <f t="shared" ref="AF14:AF47" si="2">SUM(Y14:AE14)</f>
        <v>0</v>
      </c>
      <c r="AG14" s="365"/>
      <c r="AH14" s="359"/>
      <c r="AI14" s="357"/>
      <c r="AJ14" s="252"/>
      <c r="AK14" s="252"/>
      <c r="AL14" s="252"/>
      <c r="AM14" s="252"/>
      <c r="AN14" s="252"/>
      <c r="AO14" s="252"/>
      <c r="AP14" s="252"/>
      <c r="AQ14" s="253">
        <f t="shared" ref="AQ14:AQ47" si="3">SUM(AJ14:AP14)</f>
        <v>0</v>
      </c>
      <c r="AR14" s="363"/>
      <c r="AS14" s="363"/>
      <c r="AT14" s="363"/>
      <c r="AU14" s="252"/>
      <c r="AV14" s="252"/>
      <c r="AW14" s="252"/>
      <c r="AX14" s="252"/>
      <c r="AY14" s="252"/>
      <c r="AZ14" s="252"/>
      <c r="BA14" s="252"/>
      <c r="BB14" s="253">
        <f t="shared" ref="BB14:BB45" si="4">SUM(AU14:BA14)</f>
        <v>0</v>
      </c>
      <c r="BC14" s="856"/>
      <c r="BD14" s="857"/>
      <c r="BE14" s="857"/>
      <c r="BF14" s="858"/>
      <c r="BG14" s="333"/>
      <c r="BH14" s="335">
        <v>0</v>
      </c>
      <c r="BI14" s="859" t="s">
        <v>255</v>
      </c>
      <c r="BJ14" s="855"/>
      <c r="BK14" s="100">
        <f>BG14*BH14</f>
        <v>0</v>
      </c>
      <c r="BL14" s="375"/>
    </row>
    <row r="15" spans="1:64" ht="13.5" x14ac:dyDescent="0.2">
      <c r="A15" s="65" t="s">
        <v>152</v>
      </c>
      <c r="B15" s="59" t="s">
        <v>104</v>
      </c>
      <c r="C15" s="24"/>
      <c r="D15" s="61"/>
      <c r="E15" s="582">
        <f>AW49</f>
        <v>0</v>
      </c>
      <c r="F15" s="58"/>
      <c r="G15" s="354">
        <v>0</v>
      </c>
      <c r="H15" s="66">
        <f t="shared" si="0"/>
        <v>0</v>
      </c>
      <c r="I15" s="61"/>
      <c r="J15" s="61"/>
      <c r="K15" s="360"/>
      <c r="L15" s="359"/>
      <c r="M15" s="357"/>
      <c r="N15" s="252"/>
      <c r="O15" s="252"/>
      <c r="P15" s="252"/>
      <c r="Q15" s="252"/>
      <c r="R15" s="252"/>
      <c r="S15" s="252"/>
      <c r="T15" s="252"/>
      <c r="U15" s="253">
        <f t="shared" si="1"/>
        <v>0</v>
      </c>
      <c r="V15" s="360"/>
      <c r="W15" s="359"/>
      <c r="X15" s="357"/>
      <c r="Y15" s="252"/>
      <c r="Z15" s="252"/>
      <c r="AA15" s="252"/>
      <c r="AB15" s="252"/>
      <c r="AC15" s="252"/>
      <c r="AD15" s="252"/>
      <c r="AE15" s="252"/>
      <c r="AF15" s="253">
        <f t="shared" si="2"/>
        <v>0</v>
      </c>
      <c r="AG15" s="360"/>
      <c r="AH15" s="359"/>
      <c r="AI15" s="357"/>
      <c r="AJ15" s="252"/>
      <c r="AK15" s="252"/>
      <c r="AL15" s="252"/>
      <c r="AM15" s="252"/>
      <c r="AN15" s="252"/>
      <c r="AO15" s="252"/>
      <c r="AP15" s="252"/>
      <c r="AQ15" s="253">
        <f t="shared" si="3"/>
        <v>0</v>
      </c>
      <c r="AR15" s="356"/>
      <c r="AS15" s="363"/>
      <c r="AT15" s="363"/>
      <c r="AU15" s="252"/>
      <c r="AV15" s="252"/>
      <c r="AW15" s="252"/>
      <c r="AX15" s="252"/>
      <c r="AY15" s="252"/>
      <c r="AZ15" s="252"/>
      <c r="BA15" s="252"/>
      <c r="BB15" s="253">
        <f t="shared" si="4"/>
        <v>0</v>
      </c>
      <c r="BC15" s="856"/>
      <c r="BD15" s="857"/>
      <c r="BE15" s="857"/>
      <c r="BF15" s="858"/>
      <c r="BG15" s="333"/>
      <c r="BH15" s="335">
        <v>0</v>
      </c>
      <c r="BI15" s="853" t="s">
        <v>255</v>
      </c>
      <c r="BJ15" s="854"/>
      <c r="BK15" s="100">
        <f>BG15*BH15</f>
        <v>0</v>
      </c>
      <c r="BL15" s="375"/>
    </row>
    <row r="16" spans="1:64" ht="13.5" x14ac:dyDescent="0.2">
      <c r="A16" s="58"/>
      <c r="B16" s="59" t="s">
        <v>356</v>
      </c>
      <c r="C16" s="26"/>
      <c r="D16" s="61"/>
      <c r="E16" s="582">
        <f>AX49</f>
        <v>0</v>
      </c>
      <c r="F16" s="58"/>
      <c r="G16" s="354">
        <v>0</v>
      </c>
      <c r="H16" s="66">
        <f t="shared" si="0"/>
        <v>0</v>
      </c>
      <c r="I16" s="61"/>
      <c r="J16" s="61"/>
      <c r="K16" s="360"/>
      <c r="L16" s="357"/>
      <c r="M16" s="357"/>
      <c r="N16" s="252"/>
      <c r="O16" s="252"/>
      <c r="P16" s="252"/>
      <c r="Q16" s="252"/>
      <c r="R16" s="252"/>
      <c r="S16" s="252"/>
      <c r="T16" s="252"/>
      <c r="U16" s="253">
        <f t="shared" si="1"/>
        <v>0</v>
      </c>
      <c r="V16" s="360"/>
      <c r="W16" s="357"/>
      <c r="X16" s="357"/>
      <c r="Y16" s="252"/>
      <c r="Z16" s="252"/>
      <c r="AA16" s="252"/>
      <c r="AB16" s="252"/>
      <c r="AC16" s="252"/>
      <c r="AD16" s="252"/>
      <c r="AE16" s="252"/>
      <c r="AF16" s="253">
        <f t="shared" si="2"/>
        <v>0</v>
      </c>
      <c r="AG16" s="360"/>
      <c r="AH16" s="357"/>
      <c r="AI16" s="357"/>
      <c r="AJ16" s="252"/>
      <c r="AK16" s="252"/>
      <c r="AL16" s="252"/>
      <c r="AM16" s="252"/>
      <c r="AN16" s="252"/>
      <c r="AO16" s="252"/>
      <c r="AP16" s="252"/>
      <c r="AQ16" s="253">
        <f t="shared" si="3"/>
        <v>0</v>
      </c>
      <c r="AR16" s="365"/>
      <c r="AS16" s="365"/>
      <c r="AT16" s="365"/>
      <c r="AU16" s="252"/>
      <c r="AV16" s="252"/>
      <c r="AW16" s="252"/>
      <c r="AX16" s="252"/>
      <c r="AY16" s="252"/>
      <c r="AZ16" s="252"/>
      <c r="BA16" s="252"/>
      <c r="BB16" s="253">
        <f t="shared" si="4"/>
        <v>0</v>
      </c>
      <c r="BC16" s="359"/>
      <c r="BD16" s="359"/>
      <c r="BE16" s="359"/>
      <c r="BF16" s="359"/>
      <c r="BG16" s="359"/>
      <c r="BH16" s="359"/>
      <c r="BI16" s="359"/>
      <c r="BJ16" s="604"/>
      <c r="BK16" s="606">
        <f>+SUM(BK14:BK15)</f>
        <v>0</v>
      </c>
      <c r="BL16" s="375"/>
    </row>
    <row r="17" spans="1:64" ht="13.5" x14ac:dyDescent="0.2">
      <c r="B17" s="59" t="s">
        <v>63</v>
      </c>
      <c r="C17" s="26"/>
      <c r="D17" s="54"/>
      <c r="E17" s="582">
        <f>AY49</f>
        <v>0</v>
      </c>
      <c r="F17" s="614"/>
      <c r="G17" s="354">
        <v>0</v>
      </c>
      <c r="H17" s="66">
        <f t="shared" si="0"/>
        <v>0</v>
      </c>
      <c r="I17" s="61"/>
      <c r="J17" s="61"/>
      <c r="K17" s="361"/>
      <c r="L17" s="363"/>
      <c r="M17" s="363"/>
      <c r="N17" s="252"/>
      <c r="O17" s="252"/>
      <c r="P17" s="252"/>
      <c r="Q17" s="252"/>
      <c r="R17" s="252"/>
      <c r="S17" s="252"/>
      <c r="T17" s="252"/>
      <c r="U17" s="253">
        <f t="shared" si="1"/>
        <v>0</v>
      </c>
      <c r="V17" s="361"/>
      <c r="W17" s="363"/>
      <c r="X17" s="363"/>
      <c r="Y17" s="252"/>
      <c r="Z17" s="252"/>
      <c r="AA17" s="252"/>
      <c r="AB17" s="252"/>
      <c r="AC17" s="252"/>
      <c r="AD17" s="252"/>
      <c r="AE17" s="252"/>
      <c r="AF17" s="253">
        <f t="shared" si="2"/>
        <v>0</v>
      </c>
      <c r="AG17" s="361"/>
      <c r="AH17" s="363"/>
      <c r="AI17" s="363"/>
      <c r="AJ17" s="252"/>
      <c r="AK17" s="252"/>
      <c r="AL17" s="252"/>
      <c r="AM17" s="252"/>
      <c r="AN17" s="252"/>
      <c r="AO17" s="252"/>
      <c r="AP17" s="252"/>
      <c r="AQ17" s="253">
        <f t="shared" si="3"/>
        <v>0</v>
      </c>
      <c r="AR17" s="368"/>
      <c r="AS17" s="368"/>
      <c r="AT17" s="368"/>
      <c r="AU17" s="252"/>
      <c r="AV17" s="252"/>
      <c r="AW17" s="252"/>
      <c r="AX17" s="252"/>
      <c r="AY17" s="252"/>
      <c r="AZ17" s="252"/>
      <c r="BA17" s="252"/>
      <c r="BB17" s="253">
        <f t="shared" si="4"/>
        <v>0</v>
      </c>
      <c r="BC17" s="380" t="s">
        <v>833</v>
      </c>
      <c r="BD17" s="380"/>
      <c r="BE17" s="381"/>
      <c r="BF17" s="381"/>
      <c r="BG17" s="381"/>
      <c r="BH17" s="381"/>
      <c r="BI17" s="381"/>
      <c r="BJ17" s="381"/>
      <c r="BK17" s="93"/>
      <c r="BL17" s="375"/>
    </row>
    <row r="18" spans="1:64" ht="13.5" x14ac:dyDescent="0.2">
      <c r="A18" s="65" t="s">
        <v>152</v>
      </c>
      <c r="B18" s="59" t="s">
        <v>360</v>
      </c>
      <c r="C18" s="24"/>
      <c r="D18" s="54"/>
      <c r="E18" s="582">
        <f>AZ49</f>
        <v>0</v>
      </c>
      <c r="F18" s="614"/>
      <c r="G18" s="354">
        <v>0</v>
      </c>
      <c r="H18" s="66">
        <f t="shared" si="0"/>
        <v>0</v>
      </c>
      <c r="I18" s="61"/>
      <c r="J18" s="61"/>
      <c r="K18" s="360"/>
      <c r="L18" s="363"/>
      <c r="M18" s="363"/>
      <c r="N18" s="252"/>
      <c r="O18" s="252"/>
      <c r="P18" s="252"/>
      <c r="Q18" s="252"/>
      <c r="R18" s="252"/>
      <c r="S18" s="252"/>
      <c r="T18" s="252"/>
      <c r="U18" s="253">
        <f t="shared" si="1"/>
        <v>0</v>
      </c>
      <c r="V18" s="360"/>
      <c r="W18" s="363"/>
      <c r="X18" s="363"/>
      <c r="Y18" s="252"/>
      <c r="Z18" s="252"/>
      <c r="AA18" s="252"/>
      <c r="AB18" s="252"/>
      <c r="AC18" s="252"/>
      <c r="AD18" s="252"/>
      <c r="AE18" s="252"/>
      <c r="AF18" s="253">
        <f t="shared" si="2"/>
        <v>0</v>
      </c>
      <c r="AG18" s="360"/>
      <c r="AH18" s="363"/>
      <c r="AI18" s="363"/>
      <c r="AJ18" s="252"/>
      <c r="AK18" s="252"/>
      <c r="AL18" s="252"/>
      <c r="AM18" s="252"/>
      <c r="AN18" s="252"/>
      <c r="AO18" s="252"/>
      <c r="AP18" s="252"/>
      <c r="AQ18" s="253">
        <f t="shared" si="3"/>
        <v>0</v>
      </c>
      <c r="AR18" s="368"/>
      <c r="AS18" s="368"/>
      <c r="AT18" s="368"/>
      <c r="AU18" s="252"/>
      <c r="AV18" s="252"/>
      <c r="AW18" s="252"/>
      <c r="AX18" s="252"/>
      <c r="AY18" s="252"/>
      <c r="AZ18" s="252"/>
      <c r="BA18" s="252"/>
      <c r="BB18" s="253">
        <f t="shared" si="4"/>
        <v>0</v>
      </c>
      <c r="BC18" s="386" t="s">
        <v>835</v>
      </c>
      <c r="BD18" s="386"/>
      <c r="BE18" s="386"/>
      <c r="BF18" s="387"/>
      <c r="BG18" s="382" t="s">
        <v>1354</v>
      </c>
      <c r="BH18" s="383" t="s">
        <v>1355</v>
      </c>
      <c r="BI18" s="605"/>
      <c r="BJ18" s="613"/>
      <c r="BK18" s="235"/>
      <c r="BL18" s="375"/>
    </row>
    <row r="19" spans="1:64" ht="13.5" x14ac:dyDescent="0.2">
      <c r="A19" s="65"/>
      <c r="B19" s="59" t="s">
        <v>134</v>
      </c>
      <c r="C19" s="24"/>
      <c r="D19" s="54"/>
      <c r="E19" s="584">
        <f>BA49</f>
        <v>0</v>
      </c>
      <c r="F19" s="620"/>
      <c r="G19" s="355">
        <v>0</v>
      </c>
      <c r="H19" s="66">
        <f t="shared" si="0"/>
        <v>0</v>
      </c>
      <c r="I19" s="61"/>
      <c r="J19" s="61"/>
      <c r="K19" s="360"/>
      <c r="L19" s="363"/>
      <c r="M19" s="363"/>
      <c r="N19" s="252"/>
      <c r="O19" s="252"/>
      <c r="P19" s="252"/>
      <c r="Q19" s="252"/>
      <c r="R19" s="252"/>
      <c r="S19" s="252"/>
      <c r="T19" s="252"/>
      <c r="U19" s="253">
        <f t="shared" si="1"/>
        <v>0</v>
      </c>
      <c r="V19" s="360"/>
      <c r="W19" s="363"/>
      <c r="X19" s="363"/>
      <c r="Y19" s="252"/>
      <c r="Z19" s="252"/>
      <c r="AA19" s="252"/>
      <c r="AB19" s="252"/>
      <c r="AC19" s="252"/>
      <c r="AD19" s="252"/>
      <c r="AE19" s="252"/>
      <c r="AF19" s="253">
        <f t="shared" si="2"/>
        <v>0</v>
      </c>
      <c r="AG19" s="360"/>
      <c r="AH19" s="363"/>
      <c r="AI19" s="363"/>
      <c r="AJ19" s="252"/>
      <c r="AK19" s="252"/>
      <c r="AL19" s="252"/>
      <c r="AM19" s="252"/>
      <c r="AN19" s="252"/>
      <c r="AO19" s="252"/>
      <c r="AP19" s="252"/>
      <c r="AQ19" s="253">
        <f t="shared" si="3"/>
        <v>0</v>
      </c>
      <c r="AR19" s="365"/>
      <c r="AS19" s="365"/>
      <c r="AT19" s="365"/>
      <c r="AU19" s="252"/>
      <c r="AV19" s="252"/>
      <c r="AW19" s="252"/>
      <c r="AX19" s="252"/>
      <c r="AY19" s="252"/>
      <c r="AZ19" s="252"/>
      <c r="BA19" s="252"/>
      <c r="BB19" s="253">
        <f t="shared" si="4"/>
        <v>0</v>
      </c>
      <c r="BC19" s="856"/>
      <c r="BD19" s="857"/>
      <c r="BE19" s="857"/>
      <c r="BF19" s="858"/>
      <c r="BG19" s="333"/>
      <c r="BH19" s="343">
        <v>0</v>
      </c>
      <c r="BI19" s="859" t="s">
        <v>255</v>
      </c>
      <c r="BJ19" s="855"/>
      <c r="BK19" s="100">
        <f>BG19*BH19</f>
        <v>0</v>
      </c>
      <c r="BL19" s="375"/>
    </row>
    <row r="20" spans="1:64" ht="13.5" x14ac:dyDescent="0.2">
      <c r="B20" s="59" t="s">
        <v>245</v>
      </c>
      <c r="C20" s="61"/>
      <c r="E20" s="585">
        <f>+SUM(E13:E19)</f>
        <v>0</v>
      </c>
      <c r="G20" s="92"/>
      <c r="H20" s="170">
        <f>+SUM(H13:H19)</f>
        <v>0</v>
      </c>
      <c r="I20" s="61"/>
      <c r="J20" s="61"/>
      <c r="K20" s="360"/>
      <c r="L20" s="363"/>
      <c r="M20" s="363"/>
      <c r="N20" s="252"/>
      <c r="O20" s="252"/>
      <c r="P20" s="252"/>
      <c r="Q20" s="252"/>
      <c r="R20" s="252"/>
      <c r="S20" s="252"/>
      <c r="T20" s="252"/>
      <c r="U20" s="253">
        <f t="shared" si="1"/>
        <v>0</v>
      </c>
      <c r="V20" s="360"/>
      <c r="W20" s="363"/>
      <c r="X20" s="363"/>
      <c r="Y20" s="252"/>
      <c r="Z20" s="252"/>
      <c r="AA20" s="252"/>
      <c r="AB20" s="252"/>
      <c r="AC20" s="252"/>
      <c r="AD20" s="252"/>
      <c r="AE20" s="252"/>
      <c r="AF20" s="253">
        <f t="shared" si="2"/>
        <v>0</v>
      </c>
      <c r="AG20" s="360"/>
      <c r="AH20" s="363"/>
      <c r="AI20" s="363"/>
      <c r="AJ20" s="252"/>
      <c r="AK20" s="252"/>
      <c r="AL20" s="252"/>
      <c r="AM20" s="252"/>
      <c r="AN20" s="252"/>
      <c r="AO20" s="252"/>
      <c r="AP20" s="252"/>
      <c r="AQ20" s="253">
        <f t="shared" si="3"/>
        <v>0</v>
      </c>
      <c r="AR20" s="368"/>
      <c r="AS20" s="368"/>
      <c r="AT20" s="365"/>
      <c r="AU20" s="252"/>
      <c r="AV20" s="252"/>
      <c r="AW20" s="252"/>
      <c r="AX20" s="252"/>
      <c r="AY20" s="252"/>
      <c r="AZ20" s="252"/>
      <c r="BA20" s="252"/>
      <c r="BB20" s="253">
        <f t="shared" si="4"/>
        <v>0</v>
      </c>
      <c r="BC20" s="856"/>
      <c r="BD20" s="857"/>
      <c r="BE20" s="857"/>
      <c r="BF20" s="858"/>
      <c r="BG20" s="333"/>
      <c r="BH20" s="343">
        <v>0</v>
      </c>
      <c r="BI20" s="853" t="s">
        <v>255</v>
      </c>
      <c r="BJ20" s="854"/>
      <c r="BK20" s="100">
        <f>BG20*BH20</f>
        <v>0</v>
      </c>
      <c r="BL20" s="375"/>
    </row>
    <row r="21" spans="1:64" ht="13.5" x14ac:dyDescent="0.2">
      <c r="A21" s="48" t="s">
        <v>245</v>
      </c>
      <c r="B21" s="59"/>
      <c r="C21" s="55"/>
      <c r="D21" s="55"/>
      <c r="F21" s="58"/>
      <c r="G21" s="58"/>
      <c r="H21" s="58"/>
      <c r="I21" s="61"/>
      <c r="J21" s="61"/>
      <c r="K21" s="363"/>
      <c r="L21" s="363"/>
      <c r="M21" s="363"/>
      <c r="N21" s="252"/>
      <c r="O21" s="252"/>
      <c r="P21" s="252"/>
      <c r="Q21" s="252"/>
      <c r="R21" s="252"/>
      <c r="S21" s="252"/>
      <c r="T21" s="252"/>
      <c r="U21" s="253">
        <f t="shared" si="1"/>
        <v>0</v>
      </c>
      <c r="V21" s="363"/>
      <c r="W21" s="363"/>
      <c r="X21" s="363"/>
      <c r="Y21" s="252"/>
      <c r="Z21" s="252"/>
      <c r="AA21" s="252"/>
      <c r="AB21" s="252"/>
      <c r="AC21" s="252"/>
      <c r="AD21" s="252"/>
      <c r="AE21" s="252"/>
      <c r="AF21" s="253">
        <f t="shared" si="2"/>
        <v>0</v>
      </c>
      <c r="AG21" s="363"/>
      <c r="AH21" s="363"/>
      <c r="AI21" s="363"/>
      <c r="AJ21" s="252"/>
      <c r="AK21" s="252"/>
      <c r="AL21" s="252"/>
      <c r="AM21" s="252"/>
      <c r="AN21" s="252"/>
      <c r="AO21" s="252"/>
      <c r="AP21" s="252"/>
      <c r="AQ21" s="253">
        <f t="shared" si="3"/>
        <v>0</v>
      </c>
      <c r="AR21" s="368"/>
      <c r="AS21" s="368"/>
      <c r="AT21" s="368"/>
      <c r="AU21" s="252"/>
      <c r="AV21" s="252"/>
      <c r="AW21" s="252"/>
      <c r="AX21" s="252"/>
      <c r="AY21" s="252"/>
      <c r="AZ21" s="252"/>
      <c r="BA21" s="252"/>
      <c r="BB21" s="253">
        <f t="shared" si="4"/>
        <v>0</v>
      </c>
      <c r="BC21" s="359"/>
      <c r="BD21" s="359"/>
      <c r="BE21" s="359"/>
      <c r="BF21" s="359"/>
      <c r="BG21" s="359"/>
      <c r="BH21" s="359"/>
      <c r="BI21" s="604"/>
      <c r="BJ21" s="604"/>
      <c r="BK21" s="606">
        <f>+SUM(BK19:BK20)</f>
        <v>0</v>
      </c>
      <c r="BL21" s="375"/>
    </row>
    <row r="22" spans="1:64" x14ac:dyDescent="0.2">
      <c r="D22" s="65" t="s">
        <v>245</v>
      </c>
      <c r="E22" s="60" t="s">
        <v>210</v>
      </c>
      <c r="F22" s="58"/>
      <c r="G22" s="201">
        <f>'Fee Summary'!$Y$25</f>
        <v>0</v>
      </c>
      <c r="H22" s="66">
        <f>CEILING(H20*G22,0.01)</f>
        <v>0</v>
      </c>
      <c r="I22" s="61"/>
      <c r="J22" s="61"/>
      <c r="K22" s="356"/>
      <c r="L22" s="363"/>
      <c r="M22" s="363"/>
      <c r="N22" s="252"/>
      <c r="O22" s="252"/>
      <c r="P22" s="252"/>
      <c r="Q22" s="252"/>
      <c r="R22" s="252"/>
      <c r="S22" s="252"/>
      <c r="T22" s="252"/>
      <c r="U22" s="253">
        <f t="shared" si="1"/>
        <v>0</v>
      </c>
      <c r="V22" s="356"/>
      <c r="W22" s="363"/>
      <c r="X22" s="363"/>
      <c r="Y22" s="252"/>
      <c r="Z22" s="252"/>
      <c r="AA22" s="252"/>
      <c r="AB22" s="252"/>
      <c r="AC22" s="252"/>
      <c r="AD22" s="252"/>
      <c r="AE22" s="252"/>
      <c r="AF22" s="253">
        <f t="shared" si="2"/>
        <v>0</v>
      </c>
      <c r="AG22" s="356"/>
      <c r="AH22" s="363"/>
      <c r="AI22" s="363"/>
      <c r="AJ22" s="252"/>
      <c r="AK22" s="252"/>
      <c r="AL22" s="252"/>
      <c r="AM22" s="252"/>
      <c r="AN22" s="252"/>
      <c r="AO22" s="252"/>
      <c r="AP22" s="252"/>
      <c r="AQ22" s="253">
        <f t="shared" si="3"/>
        <v>0</v>
      </c>
      <c r="AR22" s="363"/>
      <c r="AS22" s="363"/>
      <c r="AT22" s="363"/>
      <c r="AU22" s="252"/>
      <c r="AV22" s="252"/>
      <c r="AW22" s="252"/>
      <c r="AX22" s="252"/>
      <c r="AY22" s="252"/>
      <c r="AZ22" s="252"/>
      <c r="BA22" s="252"/>
      <c r="BB22" s="253">
        <f t="shared" si="4"/>
        <v>0</v>
      </c>
      <c r="BC22" s="380" t="s">
        <v>833</v>
      </c>
      <c r="BD22" s="380"/>
      <c r="BE22" s="381"/>
      <c r="BF22" s="381"/>
      <c r="BG22" s="381"/>
      <c r="BH22" s="381"/>
      <c r="BI22" s="381"/>
      <c r="BJ22" s="381"/>
      <c r="BK22" s="93"/>
      <c r="BL22" s="375"/>
    </row>
    <row r="23" spans="1:64" x14ac:dyDescent="0.2">
      <c r="A23" s="58"/>
      <c r="B23" s="58"/>
      <c r="C23" s="58"/>
      <c r="D23" s="65" t="s">
        <v>152</v>
      </c>
      <c r="E23" s="67" t="s">
        <v>195</v>
      </c>
      <c r="F23" s="68"/>
      <c r="G23" s="621"/>
      <c r="H23" s="69">
        <f>+H37</f>
        <v>0</v>
      </c>
      <c r="I23" s="61"/>
      <c r="J23" s="61"/>
      <c r="K23" s="358"/>
      <c r="L23" s="363"/>
      <c r="M23" s="363"/>
      <c r="N23" s="252"/>
      <c r="O23" s="252"/>
      <c r="P23" s="252"/>
      <c r="Q23" s="252"/>
      <c r="R23" s="252"/>
      <c r="S23" s="252"/>
      <c r="T23" s="252"/>
      <c r="U23" s="253">
        <f t="shared" si="1"/>
        <v>0</v>
      </c>
      <c r="V23" s="358"/>
      <c r="W23" s="363"/>
      <c r="X23" s="363"/>
      <c r="Y23" s="252"/>
      <c r="Z23" s="252"/>
      <c r="AA23" s="252"/>
      <c r="AB23" s="252"/>
      <c r="AC23" s="252"/>
      <c r="AD23" s="252"/>
      <c r="AE23" s="252"/>
      <c r="AF23" s="253">
        <f t="shared" si="2"/>
        <v>0</v>
      </c>
      <c r="AG23" s="358"/>
      <c r="AH23" s="363"/>
      <c r="AI23" s="363"/>
      <c r="AJ23" s="252"/>
      <c r="AK23" s="252"/>
      <c r="AL23" s="252"/>
      <c r="AM23" s="252"/>
      <c r="AN23" s="252"/>
      <c r="AO23" s="252"/>
      <c r="AP23" s="252"/>
      <c r="AQ23" s="253">
        <f t="shared" si="3"/>
        <v>0</v>
      </c>
      <c r="AR23" s="356"/>
      <c r="AS23" s="363"/>
      <c r="AT23" s="363"/>
      <c r="AU23" s="252"/>
      <c r="AV23" s="252"/>
      <c r="AW23" s="252"/>
      <c r="AX23" s="252"/>
      <c r="AY23" s="252"/>
      <c r="AZ23" s="252"/>
      <c r="BA23" s="252"/>
      <c r="BB23" s="253">
        <f t="shared" si="4"/>
        <v>0</v>
      </c>
      <c r="BC23" s="386" t="s">
        <v>835</v>
      </c>
      <c r="BD23" s="386"/>
      <c r="BE23" s="386"/>
      <c r="BF23" s="387"/>
      <c r="BG23" s="382" t="s">
        <v>1354</v>
      </c>
      <c r="BH23" s="383" t="s">
        <v>1355</v>
      </c>
      <c r="BI23" s="605"/>
      <c r="BJ23" s="613"/>
      <c r="BK23" s="235"/>
      <c r="BL23" s="375"/>
    </row>
    <row r="24" spans="1:64" x14ac:dyDescent="0.2">
      <c r="A24" s="58"/>
      <c r="B24" s="58"/>
      <c r="C24" s="58"/>
      <c r="D24" s="58"/>
      <c r="E24" s="835" t="s">
        <v>57</v>
      </c>
      <c r="F24" s="835"/>
      <c r="G24" s="835"/>
      <c r="H24" s="70">
        <f>SUM(H20:H23)</f>
        <v>0</v>
      </c>
      <c r="I24" s="61"/>
      <c r="J24" s="61"/>
      <c r="K24" s="358"/>
      <c r="L24" s="363"/>
      <c r="M24" s="363"/>
      <c r="N24" s="252"/>
      <c r="O24" s="252"/>
      <c r="P24" s="252"/>
      <c r="Q24" s="252"/>
      <c r="R24" s="252"/>
      <c r="S24" s="252"/>
      <c r="T24" s="252"/>
      <c r="U24" s="253">
        <f t="shared" si="1"/>
        <v>0</v>
      </c>
      <c r="V24" s="358"/>
      <c r="W24" s="363"/>
      <c r="X24" s="363"/>
      <c r="Y24" s="252"/>
      <c r="Z24" s="252"/>
      <c r="AA24" s="252"/>
      <c r="AB24" s="252"/>
      <c r="AC24" s="252"/>
      <c r="AD24" s="252"/>
      <c r="AE24" s="252"/>
      <c r="AF24" s="253">
        <f t="shared" si="2"/>
        <v>0</v>
      </c>
      <c r="AG24" s="358"/>
      <c r="AH24" s="363"/>
      <c r="AI24" s="363"/>
      <c r="AJ24" s="252"/>
      <c r="AK24" s="252"/>
      <c r="AL24" s="252"/>
      <c r="AM24" s="252"/>
      <c r="AN24" s="252"/>
      <c r="AO24" s="252"/>
      <c r="AP24" s="252"/>
      <c r="AQ24" s="253">
        <f t="shared" si="3"/>
        <v>0</v>
      </c>
      <c r="AR24" s="365"/>
      <c r="AS24" s="365"/>
      <c r="AT24" s="365"/>
      <c r="AU24" s="252"/>
      <c r="AV24" s="252"/>
      <c r="AW24" s="252"/>
      <c r="AX24" s="252"/>
      <c r="AY24" s="252"/>
      <c r="AZ24" s="252"/>
      <c r="BA24" s="252"/>
      <c r="BB24" s="253">
        <f t="shared" si="4"/>
        <v>0</v>
      </c>
      <c r="BC24" s="856"/>
      <c r="BD24" s="857"/>
      <c r="BE24" s="857"/>
      <c r="BF24" s="858"/>
      <c r="BG24" s="333"/>
      <c r="BH24" s="343">
        <v>0</v>
      </c>
      <c r="BI24" s="859" t="s">
        <v>255</v>
      </c>
      <c r="BJ24" s="855"/>
      <c r="BK24" s="100">
        <f>BG24*BH24</f>
        <v>0</v>
      </c>
      <c r="BL24" s="375"/>
    </row>
    <row r="25" spans="1:64" x14ac:dyDescent="0.2">
      <c r="A25" s="58"/>
      <c r="B25" s="58"/>
      <c r="C25" s="58"/>
      <c r="D25" s="58"/>
      <c r="E25" s="60" t="s">
        <v>245</v>
      </c>
      <c r="F25" s="58"/>
      <c r="G25" s="58"/>
      <c r="H25" s="60" t="s">
        <v>245</v>
      </c>
      <c r="I25" s="61"/>
      <c r="J25" s="61"/>
      <c r="K25" s="358"/>
      <c r="L25" s="363"/>
      <c r="M25" s="363"/>
      <c r="N25" s="252"/>
      <c r="O25" s="252"/>
      <c r="P25" s="252"/>
      <c r="Q25" s="252"/>
      <c r="R25" s="252"/>
      <c r="S25" s="252"/>
      <c r="T25" s="252"/>
      <c r="U25" s="253">
        <f t="shared" si="1"/>
        <v>0</v>
      </c>
      <c r="V25" s="358"/>
      <c r="W25" s="363"/>
      <c r="X25" s="363"/>
      <c r="Y25" s="252"/>
      <c r="Z25" s="252"/>
      <c r="AA25" s="252"/>
      <c r="AB25" s="252"/>
      <c r="AC25" s="252"/>
      <c r="AD25" s="252"/>
      <c r="AE25" s="252"/>
      <c r="AF25" s="253">
        <f t="shared" si="2"/>
        <v>0</v>
      </c>
      <c r="AG25" s="358"/>
      <c r="AH25" s="363"/>
      <c r="AI25" s="363"/>
      <c r="AJ25" s="252"/>
      <c r="AK25" s="252"/>
      <c r="AL25" s="252"/>
      <c r="AM25" s="252"/>
      <c r="AN25" s="252"/>
      <c r="AO25" s="252"/>
      <c r="AP25" s="252"/>
      <c r="AQ25" s="253">
        <f t="shared" si="3"/>
        <v>0</v>
      </c>
      <c r="AR25" s="368"/>
      <c r="AS25" s="368"/>
      <c r="AT25" s="368"/>
      <c r="AU25" s="252"/>
      <c r="AV25" s="252"/>
      <c r="AW25" s="252"/>
      <c r="AX25" s="252"/>
      <c r="AY25" s="252"/>
      <c r="AZ25" s="252"/>
      <c r="BA25" s="252"/>
      <c r="BB25" s="253">
        <f t="shared" si="4"/>
        <v>0</v>
      </c>
      <c r="BC25" s="856"/>
      <c r="BD25" s="857"/>
      <c r="BE25" s="857"/>
      <c r="BF25" s="858"/>
      <c r="BG25" s="333"/>
      <c r="BH25" s="343">
        <v>0</v>
      </c>
      <c r="BI25" s="853" t="s">
        <v>255</v>
      </c>
      <c r="BJ25" s="854"/>
      <c r="BK25" s="100">
        <f>BG25*BH25</f>
        <v>0</v>
      </c>
      <c r="BL25" s="375"/>
    </row>
    <row r="26" spans="1:64" ht="13.5" thickBot="1" x14ac:dyDescent="0.25">
      <c r="A26" s="58"/>
      <c r="B26" s="60" t="s">
        <v>245</v>
      </c>
      <c r="C26" s="60"/>
      <c r="D26" s="58"/>
      <c r="E26" s="60" t="s">
        <v>194</v>
      </c>
      <c r="F26" s="58"/>
      <c r="G26" s="202">
        <f>+'Fee Summary'!Z25</f>
        <v>0.13</v>
      </c>
      <c r="H26" s="71">
        <f>CEILING((H20+H23)*G26,0.01)</f>
        <v>0</v>
      </c>
      <c r="I26" s="61"/>
      <c r="J26" s="61"/>
      <c r="K26" s="360"/>
      <c r="L26" s="363"/>
      <c r="M26" s="363"/>
      <c r="N26" s="252"/>
      <c r="O26" s="252"/>
      <c r="P26" s="252"/>
      <c r="Q26" s="252"/>
      <c r="R26" s="252"/>
      <c r="S26" s="252"/>
      <c r="T26" s="252"/>
      <c r="U26" s="253">
        <f t="shared" si="1"/>
        <v>0</v>
      </c>
      <c r="V26" s="360"/>
      <c r="W26" s="363"/>
      <c r="X26" s="363"/>
      <c r="Y26" s="252"/>
      <c r="Z26" s="252"/>
      <c r="AA26" s="252"/>
      <c r="AB26" s="252"/>
      <c r="AC26" s="252"/>
      <c r="AD26" s="252"/>
      <c r="AE26" s="252"/>
      <c r="AF26" s="253">
        <f t="shared" si="2"/>
        <v>0</v>
      </c>
      <c r="AG26" s="360"/>
      <c r="AH26" s="363"/>
      <c r="AI26" s="363"/>
      <c r="AJ26" s="252"/>
      <c r="AK26" s="252"/>
      <c r="AL26" s="252"/>
      <c r="AM26" s="252"/>
      <c r="AN26" s="252"/>
      <c r="AO26" s="252"/>
      <c r="AP26" s="252"/>
      <c r="AQ26" s="253">
        <f t="shared" si="3"/>
        <v>0</v>
      </c>
      <c r="AR26" s="368"/>
      <c r="AS26" s="368"/>
      <c r="AT26" s="368"/>
      <c r="AU26" s="252"/>
      <c r="AV26" s="252"/>
      <c r="AW26" s="252"/>
      <c r="AX26" s="252"/>
      <c r="AY26" s="252"/>
      <c r="AZ26" s="252"/>
      <c r="BA26" s="252"/>
      <c r="BB26" s="253">
        <f t="shared" si="4"/>
        <v>0</v>
      </c>
      <c r="BC26" s="359"/>
      <c r="BD26" s="359"/>
      <c r="BE26" s="359"/>
      <c r="BF26" s="359"/>
      <c r="BG26" s="359"/>
      <c r="BH26" s="359"/>
      <c r="BI26" s="604"/>
      <c r="BJ26" s="604"/>
      <c r="BK26" s="606">
        <f>+SUM(BK24:BK25)</f>
        <v>0</v>
      </c>
      <c r="BL26" s="375"/>
    </row>
    <row r="27" spans="1:64" ht="13.5" thickTop="1" x14ac:dyDescent="0.2">
      <c r="A27" s="58"/>
      <c r="B27" s="58"/>
      <c r="C27" s="58"/>
      <c r="D27" s="58"/>
      <c r="E27" s="58"/>
      <c r="F27" s="58"/>
      <c r="G27" s="58"/>
      <c r="H27" s="72">
        <f>SUM(H24:H26)</f>
        <v>0</v>
      </c>
      <c r="J27" s="61"/>
      <c r="K27" s="360"/>
      <c r="L27" s="363"/>
      <c r="M27" s="363"/>
      <c r="N27" s="252"/>
      <c r="O27" s="252"/>
      <c r="P27" s="252"/>
      <c r="Q27" s="252"/>
      <c r="R27" s="252"/>
      <c r="S27" s="252"/>
      <c r="T27" s="252"/>
      <c r="U27" s="253">
        <f t="shared" si="1"/>
        <v>0</v>
      </c>
      <c r="V27" s="360"/>
      <c r="W27" s="363"/>
      <c r="X27" s="363"/>
      <c r="Y27" s="252"/>
      <c r="Z27" s="252"/>
      <c r="AA27" s="252"/>
      <c r="AB27" s="252"/>
      <c r="AC27" s="252"/>
      <c r="AD27" s="252"/>
      <c r="AE27" s="252"/>
      <c r="AF27" s="253">
        <f t="shared" si="2"/>
        <v>0</v>
      </c>
      <c r="AG27" s="360"/>
      <c r="AH27" s="363"/>
      <c r="AI27" s="363"/>
      <c r="AJ27" s="252"/>
      <c r="AK27" s="252"/>
      <c r="AL27" s="252"/>
      <c r="AM27" s="252"/>
      <c r="AN27" s="252"/>
      <c r="AO27" s="252"/>
      <c r="AP27" s="252"/>
      <c r="AQ27" s="253">
        <f t="shared" si="3"/>
        <v>0</v>
      </c>
      <c r="AR27" s="365"/>
      <c r="AS27" s="365"/>
      <c r="AT27" s="365"/>
      <c r="AU27" s="252"/>
      <c r="AV27" s="252"/>
      <c r="AW27" s="252"/>
      <c r="AX27" s="252"/>
      <c r="AY27" s="252"/>
      <c r="AZ27" s="252"/>
      <c r="BA27" s="252"/>
      <c r="BB27" s="253">
        <f t="shared" si="4"/>
        <v>0</v>
      </c>
      <c r="BC27" s="380" t="s">
        <v>833</v>
      </c>
      <c r="BD27" s="380"/>
      <c r="BE27" s="381"/>
      <c r="BF27" s="381"/>
      <c r="BG27" s="384"/>
      <c r="BH27" s="384"/>
      <c r="BI27" s="384"/>
      <c r="BJ27" s="384"/>
      <c r="BK27" s="93"/>
      <c r="BL27" s="375"/>
    </row>
    <row r="28" spans="1:64" x14ac:dyDescent="0.2">
      <c r="A28" s="58"/>
      <c r="B28" s="58"/>
      <c r="C28" s="58"/>
      <c r="D28" s="65" t="s">
        <v>182</v>
      </c>
      <c r="E28" s="67" t="s">
        <v>211</v>
      </c>
      <c r="F28" s="68"/>
      <c r="G28" s="203">
        <f>+'Fee Summary'!AA25</f>
        <v>0</v>
      </c>
      <c r="H28" s="69">
        <f>H20*G28</f>
        <v>0</v>
      </c>
      <c r="I28" s="61"/>
      <c r="J28" s="61"/>
      <c r="K28" s="360"/>
      <c r="L28" s="363"/>
      <c r="M28" s="363"/>
      <c r="N28" s="252"/>
      <c r="O28" s="252"/>
      <c r="P28" s="252"/>
      <c r="Q28" s="252"/>
      <c r="R28" s="252"/>
      <c r="S28" s="252"/>
      <c r="T28" s="252"/>
      <c r="U28" s="253">
        <f t="shared" si="1"/>
        <v>0</v>
      </c>
      <c r="V28" s="360"/>
      <c r="W28" s="363"/>
      <c r="X28" s="363"/>
      <c r="Y28" s="252"/>
      <c r="Z28" s="252"/>
      <c r="AA28" s="252"/>
      <c r="AB28" s="252"/>
      <c r="AC28" s="252"/>
      <c r="AD28" s="252"/>
      <c r="AE28" s="252"/>
      <c r="AF28" s="253">
        <f t="shared" si="2"/>
        <v>0</v>
      </c>
      <c r="AG28" s="360"/>
      <c r="AH28" s="363"/>
      <c r="AI28" s="363"/>
      <c r="AJ28" s="252"/>
      <c r="AK28" s="252"/>
      <c r="AL28" s="252"/>
      <c r="AM28" s="252"/>
      <c r="AN28" s="252"/>
      <c r="AO28" s="252"/>
      <c r="AP28" s="252"/>
      <c r="AQ28" s="253">
        <f t="shared" si="3"/>
        <v>0</v>
      </c>
      <c r="AR28" s="368"/>
      <c r="AS28" s="368"/>
      <c r="AT28" s="365"/>
      <c r="AU28" s="252"/>
      <c r="AV28" s="252"/>
      <c r="AW28" s="252"/>
      <c r="AX28" s="252"/>
      <c r="AY28" s="252"/>
      <c r="AZ28" s="252"/>
      <c r="BA28" s="252"/>
      <c r="BB28" s="253">
        <f t="shared" si="4"/>
        <v>0</v>
      </c>
      <c r="BC28" s="386" t="s">
        <v>835</v>
      </c>
      <c r="BD28" s="386"/>
      <c r="BE28" s="386"/>
      <c r="BF28" s="387"/>
      <c r="BG28" s="382" t="s">
        <v>1354</v>
      </c>
      <c r="BH28" s="383" t="s">
        <v>1355</v>
      </c>
      <c r="BI28" s="605"/>
      <c r="BJ28" s="613"/>
      <c r="BK28" s="235"/>
      <c r="BL28" s="375"/>
    </row>
    <row r="29" spans="1:64" ht="13.5" x14ac:dyDescent="0.2">
      <c r="A29" s="58"/>
      <c r="B29" s="58"/>
      <c r="C29" s="58"/>
      <c r="D29" s="58"/>
      <c r="E29" s="834" t="s">
        <v>614</v>
      </c>
      <c r="F29" s="834"/>
      <c r="G29" s="834"/>
      <c r="H29" s="73">
        <f>SUM(H27:H28)</f>
        <v>0</v>
      </c>
      <c r="I29" s="61"/>
      <c r="J29" s="61"/>
      <c r="K29" s="363"/>
      <c r="L29" s="363"/>
      <c r="M29" s="363"/>
      <c r="N29" s="252"/>
      <c r="O29" s="252"/>
      <c r="P29" s="252"/>
      <c r="Q29" s="252"/>
      <c r="R29" s="252"/>
      <c r="S29" s="252"/>
      <c r="T29" s="252"/>
      <c r="U29" s="253">
        <f t="shared" si="1"/>
        <v>0</v>
      </c>
      <c r="V29" s="363"/>
      <c r="W29" s="363"/>
      <c r="X29" s="363"/>
      <c r="Y29" s="252"/>
      <c r="Z29" s="252"/>
      <c r="AA29" s="252"/>
      <c r="AB29" s="252"/>
      <c r="AC29" s="252"/>
      <c r="AD29" s="252"/>
      <c r="AE29" s="252"/>
      <c r="AF29" s="253">
        <f t="shared" si="2"/>
        <v>0</v>
      </c>
      <c r="AG29" s="363"/>
      <c r="AH29" s="363"/>
      <c r="AI29" s="363"/>
      <c r="AJ29" s="252"/>
      <c r="AK29" s="252"/>
      <c r="AL29" s="252"/>
      <c r="AM29" s="252"/>
      <c r="AN29" s="252"/>
      <c r="AO29" s="252"/>
      <c r="AP29" s="252"/>
      <c r="AQ29" s="253">
        <f t="shared" si="3"/>
        <v>0</v>
      </c>
      <c r="AR29" s="368"/>
      <c r="AS29" s="368"/>
      <c r="AT29" s="368"/>
      <c r="AU29" s="252"/>
      <c r="AV29" s="252"/>
      <c r="AW29" s="252"/>
      <c r="AX29" s="252"/>
      <c r="AY29" s="252"/>
      <c r="AZ29" s="252"/>
      <c r="BA29" s="252"/>
      <c r="BB29" s="253">
        <f t="shared" si="4"/>
        <v>0</v>
      </c>
      <c r="BC29" s="856"/>
      <c r="BD29" s="857"/>
      <c r="BE29" s="857"/>
      <c r="BF29" s="858"/>
      <c r="BG29" s="333"/>
      <c r="BH29" s="343">
        <v>0</v>
      </c>
      <c r="BI29" s="859" t="s">
        <v>255</v>
      </c>
      <c r="BJ29" s="855"/>
      <c r="BK29" s="100">
        <f>BG29*BH29</f>
        <v>0</v>
      </c>
      <c r="BL29" s="375"/>
    </row>
    <row r="30" spans="1:64" x14ac:dyDescent="0.2">
      <c r="A30" s="58"/>
      <c r="B30" s="58"/>
      <c r="C30" s="58"/>
      <c r="J30" s="61"/>
      <c r="K30" s="356"/>
      <c r="L30" s="359"/>
      <c r="M30" s="359"/>
      <c r="N30" s="252"/>
      <c r="O30" s="252"/>
      <c r="P30" s="252"/>
      <c r="Q30" s="252"/>
      <c r="R30" s="252"/>
      <c r="S30" s="252"/>
      <c r="T30" s="252"/>
      <c r="U30" s="253">
        <f t="shared" si="1"/>
        <v>0</v>
      </c>
      <c r="V30" s="356"/>
      <c r="W30" s="359"/>
      <c r="X30" s="359"/>
      <c r="Y30" s="252"/>
      <c r="Z30" s="252"/>
      <c r="AA30" s="252"/>
      <c r="AB30" s="252"/>
      <c r="AC30" s="252"/>
      <c r="AD30" s="252"/>
      <c r="AE30" s="252"/>
      <c r="AF30" s="253">
        <f t="shared" si="2"/>
        <v>0</v>
      </c>
      <c r="AG30" s="356"/>
      <c r="AH30" s="359"/>
      <c r="AI30" s="359"/>
      <c r="AJ30" s="252"/>
      <c r="AK30" s="252"/>
      <c r="AL30" s="252"/>
      <c r="AM30" s="252"/>
      <c r="AN30" s="252"/>
      <c r="AO30" s="252"/>
      <c r="AP30" s="252"/>
      <c r="AQ30" s="253">
        <f t="shared" si="3"/>
        <v>0</v>
      </c>
      <c r="AR30" s="361"/>
      <c r="AS30" s="363"/>
      <c r="AT30" s="363"/>
      <c r="AU30" s="252"/>
      <c r="AV30" s="252"/>
      <c r="AW30" s="252"/>
      <c r="AX30" s="252"/>
      <c r="AY30" s="252"/>
      <c r="AZ30" s="252"/>
      <c r="BA30" s="252"/>
      <c r="BB30" s="253">
        <f t="shared" si="4"/>
        <v>0</v>
      </c>
      <c r="BC30" s="856"/>
      <c r="BD30" s="857"/>
      <c r="BE30" s="857"/>
      <c r="BF30" s="858"/>
      <c r="BG30" s="333"/>
      <c r="BH30" s="343">
        <v>0</v>
      </c>
      <c r="BI30" s="853" t="s">
        <v>255</v>
      </c>
      <c r="BJ30" s="854"/>
      <c r="BK30" s="100">
        <f>BG30*BH30</f>
        <v>0</v>
      </c>
      <c r="BL30" s="375"/>
    </row>
    <row r="31" spans="1:64" ht="13.5" x14ac:dyDescent="0.2">
      <c r="A31" s="58"/>
      <c r="B31" s="19" t="s">
        <v>537</v>
      </c>
      <c r="J31" s="61"/>
      <c r="K31" s="358"/>
      <c r="L31" s="359"/>
      <c r="M31" s="359"/>
      <c r="N31" s="252"/>
      <c r="O31" s="252"/>
      <c r="P31" s="252"/>
      <c r="Q31" s="252"/>
      <c r="R31" s="252"/>
      <c r="S31" s="252"/>
      <c r="T31" s="252"/>
      <c r="U31" s="253">
        <f t="shared" si="1"/>
        <v>0</v>
      </c>
      <c r="V31" s="358"/>
      <c r="W31" s="359"/>
      <c r="X31" s="359"/>
      <c r="Y31" s="252"/>
      <c r="Z31" s="252"/>
      <c r="AA31" s="252"/>
      <c r="AB31" s="252"/>
      <c r="AC31" s="252"/>
      <c r="AD31" s="252"/>
      <c r="AE31" s="252"/>
      <c r="AF31" s="253">
        <f t="shared" si="2"/>
        <v>0</v>
      </c>
      <c r="AG31" s="358"/>
      <c r="AH31" s="359"/>
      <c r="AI31" s="359"/>
      <c r="AJ31" s="252"/>
      <c r="AK31" s="252"/>
      <c r="AL31" s="252"/>
      <c r="AM31" s="252"/>
      <c r="AN31" s="252"/>
      <c r="AO31" s="252"/>
      <c r="AP31" s="252"/>
      <c r="AQ31" s="253">
        <f t="shared" si="3"/>
        <v>0</v>
      </c>
      <c r="AR31" s="361"/>
      <c r="AS31" s="357"/>
      <c r="AT31" s="359"/>
      <c r="AU31" s="252"/>
      <c r="AV31" s="252"/>
      <c r="AW31" s="252"/>
      <c r="AX31" s="252"/>
      <c r="AY31" s="252"/>
      <c r="AZ31" s="252"/>
      <c r="BA31" s="252"/>
      <c r="BB31" s="253">
        <f t="shared" si="4"/>
        <v>0</v>
      </c>
      <c r="BC31" s="359"/>
      <c r="BD31" s="359"/>
      <c r="BE31" s="359"/>
      <c r="BF31" s="359"/>
      <c r="BG31" s="359"/>
      <c r="BH31" s="359"/>
      <c r="BI31" s="604"/>
      <c r="BJ31" s="604"/>
      <c r="BK31" s="606">
        <f>+SUM(BK29:BK30)</f>
        <v>0</v>
      </c>
      <c r="BL31" s="375"/>
    </row>
    <row r="32" spans="1:64" ht="13.5" x14ac:dyDescent="0.2">
      <c r="A32" s="60"/>
      <c r="B32" s="59" t="s">
        <v>192</v>
      </c>
      <c r="C32" s="59"/>
      <c r="D32" s="59"/>
      <c r="E32" s="41" t="s">
        <v>538</v>
      </c>
      <c r="F32" s="41"/>
      <c r="G32" s="41" t="s">
        <v>539</v>
      </c>
      <c r="H32" s="41" t="s">
        <v>540</v>
      </c>
      <c r="J32" s="61"/>
      <c r="K32" s="358"/>
      <c r="L32" s="357"/>
      <c r="M32" s="357"/>
      <c r="N32" s="252"/>
      <c r="O32" s="252"/>
      <c r="P32" s="252"/>
      <c r="Q32" s="252"/>
      <c r="R32" s="252"/>
      <c r="S32" s="252"/>
      <c r="T32" s="252"/>
      <c r="U32" s="253">
        <f t="shared" si="1"/>
        <v>0</v>
      </c>
      <c r="V32" s="358"/>
      <c r="W32" s="357"/>
      <c r="X32" s="357"/>
      <c r="Y32" s="252"/>
      <c r="Z32" s="252"/>
      <c r="AA32" s="252"/>
      <c r="AB32" s="252"/>
      <c r="AC32" s="252"/>
      <c r="AD32" s="252"/>
      <c r="AE32" s="252"/>
      <c r="AF32" s="253">
        <f t="shared" si="2"/>
        <v>0</v>
      </c>
      <c r="AG32" s="358"/>
      <c r="AH32" s="357"/>
      <c r="AI32" s="357"/>
      <c r="AJ32" s="252"/>
      <c r="AK32" s="252"/>
      <c r="AL32" s="252"/>
      <c r="AM32" s="252"/>
      <c r="AN32" s="252"/>
      <c r="AO32" s="252"/>
      <c r="AP32" s="252"/>
      <c r="AQ32" s="253">
        <f t="shared" si="3"/>
        <v>0</v>
      </c>
      <c r="AR32" s="363"/>
      <c r="AS32" s="357"/>
      <c r="AT32" s="359"/>
      <c r="AU32" s="252"/>
      <c r="AV32" s="252"/>
      <c r="AW32" s="252"/>
      <c r="AX32" s="252"/>
      <c r="AY32" s="252"/>
      <c r="AZ32" s="252"/>
      <c r="BA32" s="252"/>
      <c r="BB32" s="253">
        <f t="shared" si="4"/>
        <v>0</v>
      </c>
      <c r="BC32" s="380" t="s">
        <v>833</v>
      </c>
      <c r="BD32" s="380"/>
      <c r="BE32" s="381"/>
      <c r="BF32" s="381"/>
      <c r="BG32" s="381"/>
      <c r="BH32" s="381"/>
      <c r="BI32" s="381"/>
      <c r="BJ32" s="381"/>
      <c r="BK32" s="93"/>
      <c r="BL32" s="375"/>
    </row>
    <row r="33" spans="1:64" ht="13.5" x14ac:dyDescent="0.2">
      <c r="A33" s="74"/>
      <c r="B33" s="59"/>
      <c r="C33" s="59"/>
      <c r="D33" s="59"/>
      <c r="E33" s="41"/>
      <c r="F33" s="41"/>
      <c r="G33" s="41"/>
      <c r="H33" s="41"/>
      <c r="I33" s="58"/>
      <c r="J33" s="58"/>
      <c r="K33" s="358"/>
      <c r="L33" s="359"/>
      <c r="M33" s="357"/>
      <c r="N33" s="252"/>
      <c r="O33" s="252"/>
      <c r="P33" s="252"/>
      <c r="Q33" s="252"/>
      <c r="R33" s="252"/>
      <c r="S33" s="252"/>
      <c r="T33" s="252"/>
      <c r="U33" s="253">
        <f t="shared" si="1"/>
        <v>0</v>
      </c>
      <c r="V33" s="358"/>
      <c r="W33" s="359"/>
      <c r="X33" s="357"/>
      <c r="Y33" s="252"/>
      <c r="Z33" s="252"/>
      <c r="AA33" s="252"/>
      <c r="AB33" s="252"/>
      <c r="AC33" s="252"/>
      <c r="AD33" s="252"/>
      <c r="AE33" s="252"/>
      <c r="AF33" s="253">
        <f t="shared" si="2"/>
        <v>0</v>
      </c>
      <c r="AG33" s="358"/>
      <c r="AH33" s="359"/>
      <c r="AI33" s="357"/>
      <c r="AJ33" s="252"/>
      <c r="AK33" s="252"/>
      <c r="AL33" s="252"/>
      <c r="AM33" s="252"/>
      <c r="AN33" s="252"/>
      <c r="AO33" s="252"/>
      <c r="AP33" s="252"/>
      <c r="AQ33" s="253">
        <f t="shared" si="3"/>
        <v>0</v>
      </c>
      <c r="AR33" s="369"/>
      <c r="AS33" s="357"/>
      <c r="AT33" s="363"/>
      <c r="AU33" s="252"/>
      <c r="AV33" s="252"/>
      <c r="AW33" s="252"/>
      <c r="AX33" s="252"/>
      <c r="AY33" s="252"/>
      <c r="AZ33" s="252"/>
      <c r="BA33" s="252"/>
      <c r="BB33" s="253">
        <f t="shared" si="4"/>
        <v>0</v>
      </c>
      <c r="BC33" s="386" t="s">
        <v>835</v>
      </c>
      <c r="BD33" s="386"/>
      <c r="BE33" s="386"/>
      <c r="BF33" s="387"/>
      <c r="BG33" s="382" t="s">
        <v>1354</v>
      </c>
      <c r="BH33" s="383" t="s">
        <v>1355</v>
      </c>
      <c r="BI33" s="605"/>
      <c r="BJ33" s="613"/>
      <c r="BK33" s="235"/>
      <c r="BL33" s="375"/>
    </row>
    <row r="34" spans="1:64" ht="13.5" x14ac:dyDescent="0.2">
      <c r="A34" s="58"/>
      <c r="B34" s="378" t="s">
        <v>104</v>
      </c>
      <c r="C34" s="61"/>
      <c r="D34" s="61"/>
      <c r="E34" s="600">
        <v>0</v>
      </c>
      <c r="F34" s="625"/>
      <c r="G34" s="385">
        <v>0</v>
      </c>
      <c r="H34" s="62">
        <f>+E34*G34</f>
        <v>0</v>
      </c>
      <c r="I34" s="58"/>
      <c r="J34" s="58"/>
      <c r="K34" s="363"/>
      <c r="L34" s="359"/>
      <c r="M34" s="359"/>
      <c r="N34" s="252"/>
      <c r="O34" s="252"/>
      <c r="P34" s="252"/>
      <c r="Q34" s="252"/>
      <c r="R34" s="252"/>
      <c r="S34" s="252"/>
      <c r="T34" s="252"/>
      <c r="U34" s="253">
        <f t="shared" si="1"/>
        <v>0</v>
      </c>
      <c r="V34" s="363"/>
      <c r="W34" s="359"/>
      <c r="X34" s="359"/>
      <c r="Y34" s="252"/>
      <c r="Z34" s="252"/>
      <c r="AA34" s="252"/>
      <c r="AB34" s="252"/>
      <c r="AC34" s="252"/>
      <c r="AD34" s="252"/>
      <c r="AE34" s="252"/>
      <c r="AF34" s="253">
        <f t="shared" si="2"/>
        <v>0</v>
      </c>
      <c r="AG34" s="363"/>
      <c r="AH34" s="359"/>
      <c r="AI34" s="359"/>
      <c r="AJ34" s="252"/>
      <c r="AK34" s="252"/>
      <c r="AL34" s="252"/>
      <c r="AM34" s="252"/>
      <c r="AN34" s="252"/>
      <c r="AO34" s="252"/>
      <c r="AP34" s="252"/>
      <c r="AQ34" s="253">
        <f t="shared" si="3"/>
        <v>0</v>
      </c>
      <c r="AR34" s="361"/>
      <c r="AS34" s="370"/>
      <c r="AT34" s="359"/>
      <c r="AU34" s="252"/>
      <c r="AV34" s="252"/>
      <c r="AW34" s="252"/>
      <c r="AX34" s="252"/>
      <c r="AY34" s="252"/>
      <c r="AZ34" s="252"/>
      <c r="BA34" s="252"/>
      <c r="BB34" s="253">
        <f t="shared" si="4"/>
        <v>0</v>
      </c>
      <c r="BC34" s="856"/>
      <c r="BD34" s="857"/>
      <c r="BE34" s="857"/>
      <c r="BF34" s="858"/>
      <c r="BG34" s="333"/>
      <c r="BH34" s="343">
        <v>0</v>
      </c>
      <c r="BI34" s="859" t="s">
        <v>255</v>
      </c>
      <c r="BJ34" s="855"/>
      <c r="BK34" s="100">
        <f>BG34*BH34</f>
        <v>0</v>
      </c>
      <c r="BL34" s="375"/>
    </row>
    <row r="35" spans="1:64" ht="13.5" x14ac:dyDescent="0.2">
      <c r="A35" s="75"/>
      <c r="B35" s="378" t="s">
        <v>360</v>
      </c>
      <c r="C35" s="47"/>
      <c r="D35" s="54"/>
      <c r="E35" s="600">
        <v>0</v>
      </c>
      <c r="F35" s="625"/>
      <c r="G35" s="385">
        <v>0</v>
      </c>
      <c r="H35" s="62">
        <f>+E35*G35</f>
        <v>0</v>
      </c>
      <c r="I35" s="58"/>
      <c r="J35" s="58"/>
      <c r="K35" s="363"/>
      <c r="L35" s="359"/>
      <c r="M35" s="359"/>
      <c r="N35" s="252"/>
      <c r="O35" s="252"/>
      <c r="P35" s="252"/>
      <c r="Q35" s="252"/>
      <c r="R35" s="252"/>
      <c r="S35" s="252"/>
      <c r="T35" s="252"/>
      <c r="U35" s="253">
        <f t="shared" si="1"/>
        <v>0</v>
      </c>
      <c r="V35" s="363"/>
      <c r="W35" s="359"/>
      <c r="X35" s="359"/>
      <c r="Y35" s="252"/>
      <c r="Z35" s="252"/>
      <c r="AA35" s="252"/>
      <c r="AB35" s="252"/>
      <c r="AC35" s="252"/>
      <c r="AD35" s="252"/>
      <c r="AE35" s="252"/>
      <c r="AF35" s="253">
        <f t="shared" si="2"/>
        <v>0</v>
      </c>
      <c r="AG35" s="363"/>
      <c r="AH35" s="359"/>
      <c r="AI35" s="359"/>
      <c r="AJ35" s="252"/>
      <c r="AK35" s="252"/>
      <c r="AL35" s="252"/>
      <c r="AM35" s="252"/>
      <c r="AN35" s="252"/>
      <c r="AO35" s="252"/>
      <c r="AP35" s="252"/>
      <c r="AQ35" s="253">
        <f t="shared" si="3"/>
        <v>0</v>
      </c>
      <c r="AR35" s="361"/>
      <c r="AS35" s="370"/>
      <c r="AT35" s="359"/>
      <c r="AU35" s="252"/>
      <c r="AV35" s="252"/>
      <c r="AW35" s="252"/>
      <c r="AX35" s="252"/>
      <c r="AY35" s="252"/>
      <c r="AZ35" s="252"/>
      <c r="BA35" s="252"/>
      <c r="BB35" s="253">
        <f t="shared" si="4"/>
        <v>0</v>
      </c>
      <c r="BC35" s="856"/>
      <c r="BD35" s="857"/>
      <c r="BE35" s="857"/>
      <c r="BF35" s="858"/>
      <c r="BG35" s="333"/>
      <c r="BH35" s="343">
        <v>0</v>
      </c>
      <c r="BI35" s="853" t="s">
        <v>255</v>
      </c>
      <c r="BJ35" s="854"/>
      <c r="BK35" s="100">
        <f>BG35*BH35</f>
        <v>0</v>
      </c>
      <c r="BL35" s="375"/>
    </row>
    <row r="36" spans="1:64" ht="13.5" x14ac:dyDescent="0.2">
      <c r="B36" s="378" t="s">
        <v>134</v>
      </c>
      <c r="C36" s="61"/>
      <c r="D36" s="54"/>
      <c r="E36" s="600">
        <v>0</v>
      </c>
      <c r="F36" s="625"/>
      <c r="G36" s="385">
        <v>0</v>
      </c>
      <c r="H36" s="62">
        <f>+E36*G36</f>
        <v>0</v>
      </c>
      <c r="I36" s="58"/>
      <c r="J36" s="58"/>
      <c r="K36" s="359"/>
      <c r="L36" s="359"/>
      <c r="M36" s="359"/>
      <c r="N36" s="252"/>
      <c r="O36" s="252"/>
      <c r="P36" s="252"/>
      <c r="Q36" s="252"/>
      <c r="R36" s="252"/>
      <c r="S36" s="252"/>
      <c r="T36" s="252"/>
      <c r="U36" s="253">
        <f t="shared" si="1"/>
        <v>0</v>
      </c>
      <c r="V36" s="359"/>
      <c r="W36" s="359"/>
      <c r="X36" s="359"/>
      <c r="Y36" s="252"/>
      <c r="Z36" s="252"/>
      <c r="AA36" s="252"/>
      <c r="AB36" s="252"/>
      <c r="AC36" s="252"/>
      <c r="AD36" s="252"/>
      <c r="AE36" s="252"/>
      <c r="AF36" s="253">
        <f t="shared" si="2"/>
        <v>0</v>
      </c>
      <c r="AG36" s="359"/>
      <c r="AH36" s="359"/>
      <c r="AI36" s="359"/>
      <c r="AJ36" s="252"/>
      <c r="AK36" s="252"/>
      <c r="AL36" s="252"/>
      <c r="AM36" s="252"/>
      <c r="AN36" s="252"/>
      <c r="AO36" s="252"/>
      <c r="AP36" s="252"/>
      <c r="AQ36" s="253">
        <f t="shared" si="3"/>
        <v>0</v>
      </c>
      <c r="AR36" s="363"/>
      <c r="AS36" s="363"/>
      <c r="AT36" s="363"/>
      <c r="AU36" s="252"/>
      <c r="AV36" s="252"/>
      <c r="AW36" s="252"/>
      <c r="AX36" s="252"/>
      <c r="AY36" s="252"/>
      <c r="AZ36" s="252"/>
      <c r="BA36" s="252"/>
      <c r="BB36" s="253">
        <f t="shared" si="4"/>
        <v>0</v>
      </c>
      <c r="BC36" s="359"/>
      <c r="BD36" s="359"/>
      <c r="BE36" s="359"/>
      <c r="BF36" s="359"/>
      <c r="BG36" s="359"/>
      <c r="BH36" s="359"/>
      <c r="BI36" s="604"/>
      <c r="BJ36" s="604"/>
      <c r="BK36" s="606">
        <f>+SUM(BK34:BK35)</f>
        <v>0</v>
      </c>
      <c r="BL36" s="375"/>
    </row>
    <row r="37" spans="1:64" x14ac:dyDescent="0.2">
      <c r="B37" s="55"/>
      <c r="D37" s="61" t="s">
        <v>46</v>
      </c>
      <c r="E37" s="601">
        <f>+SUM(E34:E36)</f>
        <v>0</v>
      </c>
      <c r="F37" s="323"/>
      <c r="G37" s="323"/>
      <c r="H37" s="167">
        <f>+SUM(H34:H36)</f>
        <v>0</v>
      </c>
      <c r="I37" s="58"/>
      <c r="J37" s="58"/>
      <c r="K37" s="363"/>
      <c r="L37" s="357"/>
      <c r="M37" s="357"/>
      <c r="N37" s="252"/>
      <c r="O37" s="252"/>
      <c r="P37" s="252"/>
      <c r="Q37" s="252"/>
      <c r="R37" s="252"/>
      <c r="S37" s="252"/>
      <c r="T37" s="252"/>
      <c r="U37" s="253">
        <f t="shared" si="1"/>
        <v>0</v>
      </c>
      <c r="V37" s="363"/>
      <c r="W37" s="357"/>
      <c r="X37" s="357"/>
      <c r="Y37" s="252"/>
      <c r="Z37" s="252"/>
      <c r="AA37" s="252"/>
      <c r="AB37" s="252"/>
      <c r="AC37" s="252"/>
      <c r="AD37" s="252"/>
      <c r="AE37" s="252"/>
      <c r="AF37" s="253">
        <f t="shared" si="2"/>
        <v>0</v>
      </c>
      <c r="AG37" s="363"/>
      <c r="AH37" s="357"/>
      <c r="AI37" s="357"/>
      <c r="AJ37" s="252"/>
      <c r="AK37" s="252"/>
      <c r="AL37" s="252"/>
      <c r="AM37" s="252"/>
      <c r="AN37" s="252"/>
      <c r="AO37" s="252"/>
      <c r="AP37" s="252"/>
      <c r="AQ37" s="253">
        <f t="shared" si="3"/>
        <v>0</v>
      </c>
      <c r="AR37" s="360"/>
      <c r="AS37" s="360"/>
      <c r="AT37" s="359"/>
      <c r="AU37" s="252"/>
      <c r="AV37" s="252"/>
      <c r="AW37" s="252"/>
      <c r="AX37" s="252"/>
      <c r="AY37" s="252"/>
      <c r="AZ37" s="252"/>
      <c r="BA37" s="252"/>
      <c r="BB37" s="253">
        <f t="shared" si="4"/>
        <v>0</v>
      </c>
      <c r="BC37" s="380" t="s">
        <v>833</v>
      </c>
      <c r="BD37" s="380"/>
      <c r="BE37" s="381"/>
      <c r="BF37" s="381"/>
      <c r="BG37" s="381"/>
      <c r="BH37" s="381"/>
      <c r="BI37" s="381"/>
      <c r="BJ37" s="381"/>
      <c r="BK37" s="93"/>
      <c r="BL37" s="375"/>
    </row>
    <row r="38" spans="1:64" x14ac:dyDescent="0.2">
      <c r="B38" s="55"/>
      <c r="K38" s="363"/>
      <c r="L38" s="362"/>
      <c r="M38" s="357"/>
      <c r="N38" s="252"/>
      <c r="O38" s="252"/>
      <c r="P38" s="252"/>
      <c r="Q38" s="252"/>
      <c r="R38" s="252"/>
      <c r="S38" s="252"/>
      <c r="T38" s="252"/>
      <c r="U38" s="253">
        <f t="shared" si="1"/>
        <v>0</v>
      </c>
      <c r="V38" s="363"/>
      <c r="W38" s="362"/>
      <c r="X38" s="357"/>
      <c r="Y38" s="252"/>
      <c r="Z38" s="252"/>
      <c r="AA38" s="252"/>
      <c r="AB38" s="252"/>
      <c r="AC38" s="252"/>
      <c r="AD38" s="252"/>
      <c r="AE38" s="252"/>
      <c r="AF38" s="253">
        <f t="shared" si="2"/>
        <v>0</v>
      </c>
      <c r="AG38" s="363"/>
      <c r="AH38" s="362"/>
      <c r="AI38" s="357"/>
      <c r="AJ38" s="252"/>
      <c r="AK38" s="252"/>
      <c r="AL38" s="252"/>
      <c r="AM38" s="252"/>
      <c r="AN38" s="252"/>
      <c r="AO38" s="252"/>
      <c r="AP38" s="252"/>
      <c r="AQ38" s="253">
        <f t="shared" si="3"/>
        <v>0</v>
      </c>
      <c r="AR38" s="359"/>
      <c r="AS38" s="359"/>
      <c r="AT38" s="359"/>
      <c r="AU38" s="252"/>
      <c r="AV38" s="252"/>
      <c r="AW38" s="252"/>
      <c r="AX38" s="252"/>
      <c r="AY38" s="252"/>
      <c r="AZ38" s="252"/>
      <c r="BA38" s="252"/>
      <c r="BB38" s="253">
        <f t="shared" si="4"/>
        <v>0</v>
      </c>
      <c r="BC38" s="386" t="s">
        <v>835</v>
      </c>
      <c r="BD38" s="386"/>
      <c r="BE38" s="386"/>
      <c r="BF38" s="387"/>
      <c r="BG38" s="382" t="s">
        <v>1354</v>
      </c>
      <c r="BH38" s="383" t="s">
        <v>1355</v>
      </c>
      <c r="BI38" s="605"/>
      <c r="BJ38" s="613"/>
      <c r="BK38" s="235"/>
      <c r="BL38" s="375"/>
    </row>
    <row r="39" spans="1:64" x14ac:dyDescent="0.2">
      <c r="K39" s="363"/>
      <c r="L39" s="362"/>
      <c r="M39" s="357"/>
      <c r="N39" s="252"/>
      <c r="O39" s="252"/>
      <c r="P39" s="252"/>
      <c r="Q39" s="252"/>
      <c r="R39" s="252"/>
      <c r="S39" s="252"/>
      <c r="T39" s="252"/>
      <c r="U39" s="253">
        <f t="shared" si="1"/>
        <v>0</v>
      </c>
      <c r="V39" s="363"/>
      <c r="W39" s="362"/>
      <c r="X39" s="357"/>
      <c r="Y39" s="252"/>
      <c r="Z39" s="252"/>
      <c r="AA39" s="252"/>
      <c r="AB39" s="252"/>
      <c r="AC39" s="252"/>
      <c r="AD39" s="252"/>
      <c r="AE39" s="252"/>
      <c r="AF39" s="253">
        <f t="shared" si="2"/>
        <v>0</v>
      </c>
      <c r="AG39" s="363"/>
      <c r="AH39" s="362"/>
      <c r="AI39" s="357"/>
      <c r="AJ39" s="252"/>
      <c r="AK39" s="252"/>
      <c r="AL39" s="252"/>
      <c r="AM39" s="252"/>
      <c r="AN39" s="252"/>
      <c r="AO39" s="252"/>
      <c r="AP39" s="252"/>
      <c r="AQ39" s="253">
        <f t="shared" si="3"/>
        <v>0</v>
      </c>
      <c r="AR39" s="360"/>
      <c r="AS39" s="360"/>
      <c r="AT39" s="359"/>
      <c r="AU39" s="252"/>
      <c r="AV39" s="252"/>
      <c r="AW39" s="252"/>
      <c r="AX39" s="252"/>
      <c r="AY39" s="252"/>
      <c r="AZ39" s="252"/>
      <c r="BA39" s="252"/>
      <c r="BB39" s="253">
        <f t="shared" si="4"/>
        <v>0</v>
      </c>
      <c r="BC39" s="856"/>
      <c r="BD39" s="857"/>
      <c r="BE39" s="857"/>
      <c r="BF39" s="858"/>
      <c r="BG39" s="333"/>
      <c r="BH39" s="343">
        <v>0</v>
      </c>
      <c r="BI39" s="859" t="s">
        <v>255</v>
      </c>
      <c r="BJ39" s="855"/>
      <c r="BK39" s="100">
        <f>BG39*BH39</f>
        <v>0</v>
      </c>
      <c r="BL39" s="375"/>
    </row>
    <row r="40" spans="1:64" x14ac:dyDescent="0.2">
      <c r="K40" s="363"/>
      <c r="L40" s="362"/>
      <c r="M40" s="357"/>
      <c r="N40" s="252"/>
      <c r="O40" s="252"/>
      <c r="P40" s="252"/>
      <c r="Q40" s="252"/>
      <c r="R40" s="252"/>
      <c r="S40" s="252"/>
      <c r="T40" s="252"/>
      <c r="U40" s="253">
        <f t="shared" si="1"/>
        <v>0</v>
      </c>
      <c r="V40" s="363"/>
      <c r="W40" s="362"/>
      <c r="X40" s="357"/>
      <c r="Y40" s="252"/>
      <c r="Z40" s="252"/>
      <c r="AA40" s="252"/>
      <c r="AB40" s="252"/>
      <c r="AC40" s="252"/>
      <c r="AD40" s="252"/>
      <c r="AE40" s="252"/>
      <c r="AF40" s="253">
        <f t="shared" si="2"/>
        <v>0</v>
      </c>
      <c r="AG40" s="363"/>
      <c r="AH40" s="362"/>
      <c r="AI40" s="357"/>
      <c r="AJ40" s="252"/>
      <c r="AK40" s="252"/>
      <c r="AL40" s="252"/>
      <c r="AM40" s="252"/>
      <c r="AN40" s="252"/>
      <c r="AO40" s="252"/>
      <c r="AP40" s="252"/>
      <c r="AQ40" s="253">
        <f t="shared" si="3"/>
        <v>0</v>
      </c>
      <c r="AR40" s="361"/>
      <c r="AS40" s="363"/>
      <c r="AT40" s="363"/>
      <c r="AU40" s="252"/>
      <c r="AV40" s="252"/>
      <c r="AW40" s="252"/>
      <c r="AX40" s="252"/>
      <c r="AY40" s="252"/>
      <c r="AZ40" s="252"/>
      <c r="BA40" s="252"/>
      <c r="BB40" s="253">
        <f t="shared" si="4"/>
        <v>0</v>
      </c>
      <c r="BC40" s="856"/>
      <c r="BD40" s="857"/>
      <c r="BE40" s="857"/>
      <c r="BF40" s="858"/>
      <c r="BG40" s="333"/>
      <c r="BH40" s="343">
        <v>0</v>
      </c>
      <c r="BI40" s="853" t="s">
        <v>255</v>
      </c>
      <c r="BJ40" s="854"/>
      <c r="BK40" s="100">
        <f>BG40*BH40</f>
        <v>0</v>
      </c>
      <c r="BL40" s="375"/>
    </row>
    <row r="41" spans="1:64" x14ac:dyDescent="0.2">
      <c r="K41" s="363"/>
      <c r="L41" s="362"/>
      <c r="M41" s="357"/>
      <c r="N41" s="252"/>
      <c r="O41" s="252"/>
      <c r="P41" s="252"/>
      <c r="Q41" s="252"/>
      <c r="R41" s="252"/>
      <c r="S41" s="252"/>
      <c r="T41" s="252"/>
      <c r="U41" s="253">
        <f t="shared" si="1"/>
        <v>0</v>
      </c>
      <c r="V41" s="363"/>
      <c r="W41" s="362"/>
      <c r="X41" s="357"/>
      <c r="Y41" s="252"/>
      <c r="Z41" s="252"/>
      <c r="AA41" s="252"/>
      <c r="AB41" s="252"/>
      <c r="AC41" s="252"/>
      <c r="AD41" s="252"/>
      <c r="AE41" s="252"/>
      <c r="AF41" s="253">
        <f t="shared" si="2"/>
        <v>0</v>
      </c>
      <c r="AG41" s="363"/>
      <c r="AH41" s="362"/>
      <c r="AI41" s="357"/>
      <c r="AJ41" s="252"/>
      <c r="AK41" s="252"/>
      <c r="AL41" s="252"/>
      <c r="AM41" s="252"/>
      <c r="AN41" s="252"/>
      <c r="AO41" s="252"/>
      <c r="AP41" s="252"/>
      <c r="AQ41" s="253">
        <f t="shared" si="3"/>
        <v>0</v>
      </c>
      <c r="AR41" s="361"/>
      <c r="AS41" s="359"/>
      <c r="AT41" s="359"/>
      <c r="AU41" s="252"/>
      <c r="AV41" s="252"/>
      <c r="AW41" s="252"/>
      <c r="AX41" s="252"/>
      <c r="AY41" s="252"/>
      <c r="AZ41" s="252"/>
      <c r="BA41" s="252"/>
      <c r="BB41" s="253">
        <f t="shared" si="4"/>
        <v>0</v>
      </c>
      <c r="BC41" s="359"/>
      <c r="BD41" s="359"/>
      <c r="BE41" s="359"/>
      <c r="BF41" s="359"/>
      <c r="BG41" s="359"/>
      <c r="BH41" s="359"/>
      <c r="BI41" s="604"/>
      <c r="BJ41" s="604"/>
      <c r="BK41" s="606">
        <f>+SUM(BK39:BK40)</f>
        <v>0</v>
      </c>
      <c r="BL41" s="375"/>
    </row>
    <row r="42" spans="1:64" x14ac:dyDescent="0.2">
      <c r="K42" s="363"/>
      <c r="L42" s="363"/>
      <c r="M42" s="363"/>
      <c r="N42" s="252"/>
      <c r="O42" s="252"/>
      <c r="P42" s="252"/>
      <c r="Q42" s="252"/>
      <c r="R42" s="252"/>
      <c r="S42" s="252"/>
      <c r="T42" s="252"/>
      <c r="U42" s="253">
        <f t="shared" si="1"/>
        <v>0</v>
      </c>
      <c r="V42" s="363"/>
      <c r="W42" s="363"/>
      <c r="X42" s="363"/>
      <c r="Y42" s="252"/>
      <c r="Z42" s="252"/>
      <c r="AA42" s="252"/>
      <c r="AB42" s="252"/>
      <c r="AC42" s="252"/>
      <c r="AD42" s="252"/>
      <c r="AE42" s="252"/>
      <c r="AF42" s="253">
        <f t="shared" si="2"/>
        <v>0</v>
      </c>
      <c r="AG42" s="363"/>
      <c r="AH42" s="363"/>
      <c r="AI42" s="363"/>
      <c r="AJ42" s="252"/>
      <c r="AK42" s="252"/>
      <c r="AL42" s="252"/>
      <c r="AM42" s="252"/>
      <c r="AN42" s="252"/>
      <c r="AO42" s="252"/>
      <c r="AP42" s="252"/>
      <c r="AQ42" s="253">
        <f t="shared" si="3"/>
        <v>0</v>
      </c>
      <c r="AR42" s="363"/>
      <c r="AS42" s="363"/>
      <c r="AT42" s="363"/>
      <c r="AU42" s="252"/>
      <c r="AV42" s="252"/>
      <c r="AW42" s="252"/>
      <c r="AX42" s="252"/>
      <c r="AY42" s="252"/>
      <c r="AZ42" s="252"/>
      <c r="BA42" s="252"/>
      <c r="BB42" s="253">
        <f t="shared" si="4"/>
        <v>0</v>
      </c>
      <c r="BC42" s="380" t="s">
        <v>833</v>
      </c>
      <c r="BD42" s="380"/>
      <c r="BE42" s="381"/>
      <c r="BF42" s="381"/>
      <c r="BG42" s="381"/>
      <c r="BH42" s="381"/>
      <c r="BI42" s="381"/>
      <c r="BJ42" s="381"/>
      <c r="BK42" s="93"/>
      <c r="BL42" s="375"/>
    </row>
    <row r="43" spans="1:64" x14ac:dyDescent="0.2">
      <c r="K43" s="359"/>
      <c r="L43" s="359"/>
      <c r="M43" s="359"/>
      <c r="N43" s="252"/>
      <c r="O43" s="252"/>
      <c r="P43" s="252"/>
      <c r="Q43" s="252"/>
      <c r="R43" s="252"/>
      <c r="S43" s="252"/>
      <c r="T43" s="252"/>
      <c r="U43" s="253">
        <f t="shared" si="1"/>
        <v>0</v>
      </c>
      <c r="V43" s="359"/>
      <c r="W43" s="359"/>
      <c r="X43" s="359"/>
      <c r="Y43" s="252"/>
      <c r="Z43" s="252"/>
      <c r="AA43" s="252"/>
      <c r="AB43" s="252"/>
      <c r="AC43" s="252"/>
      <c r="AD43" s="252"/>
      <c r="AE43" s="252"/>
      <c r="AF43" s="253">
        <f t="shared" si="2"/>
        <v>0</v>
      </c>
      <c r="AG43" s="359"/>
      <c r="AH43" s="359"/>
      <c r="AI43" s="359"/>
      <c r="AJ43" s="252"/>
      <c r="AK43" s="252"/>
      <c r="AL43" s="252"/>
      <c r="AM43" s="252"/>
      <c r="AN43" s="252"/>
      <c r="AO43" s="252"/>
      <c r="AP43" s="252"/>
      <c r="AQ43" s="253">
        <f t="shared" si="3"/>
        <v>0</v>
      </c>
      <c r="AR43" s="371"/>
      <c r="AS43" s="359"/>
      <c r="AT43" s="359"/>
      <c r="AU43" s="252"/>
      <c r="AV43" s="252"/>
      <c r="AW43" s="252"/>
      <c r="AX43" s="252"/>
      <c r="AY43" s="252"/>
      <c r="AZ43" s="252"/>
      <c r="BA43" s="252"/>
      <c r="BB43" s="253">
        <f t="shared" si="4"/>
        <v>0</v>
      </c>
      <c r="BC43" s="386" t="s">
        <v>835</v>
      </c>
      <c r="BD43" s="386"/>
      <c r="BE43" s="386"/>
      <c r="BF43" s="387"/>
      <c r="BG43" s="382" t="s">
        <v>1354</v>
      </c>
      <c r="BH43" s="383" t="s">
        <v>1355</v>
      </c>
      <c r="BI43" s="605"/>
      <c r="BJ43" s="613"/>
      <c r="BK43" s="235"/>
      <c r="BL43" s="375"/>
    </row>
    <row r="44" spans="1:64" x14ac:dyDescent="0.2">
      <c r="K44" s="363"/>
      <c r="L44" s="364"/>
      <c r="M44" s="357"/>
      <c r="N44" s="252"/>
      <c r="O44" s="252"/>
      <c r="P44" s="252"/>
      <c r="Q44" s="252"/>
      <c r="R44" s="252"/>
      <c r="S44" s="252"/>
      <c r="T44" s="252"/>
      <c r="U44" s="253">
        <f t="shared" si="1"/>
        <v>0</v>
      </c>
      <c r="V44" s="363"/>
      <c r="W44" s="364"/>
      <c r="X44" s="357"/>
      <c r="Y44" s="252"/>
      <c r="Z44" s="252"/>
      <c r="AA44" s="252"/>
      <c r="AB44" s="252"/>
      <c r="AC44" s="252"/>
      <c r="AD44" s="252"/>
      <c r="AE44" s="252"/>
      <c r="AF44" s="253">
        <f t="shared" si="2"/>
        <v>0</v>
      </c>
      <c r="AG44" s="363"/>
      <c r="AH44" s="364"/>
      <c r="AI44" s="357"/>
      <c r="AJ44" s="252"/>
      <c r="AK44" s="252"/>
      <c r="AL44" s="252"/>
      <c r="AM44" s="252"/>
      <c r="AN44" s="252"/>
      <c r="AO44" s="252"/>
      <c r="AP44" s="252"/>
      <c r="AQ44" s="253">
        <f t="shared" si="3"/>
        <v>0</v>
      </c>
      <c r="AR44" s="369"/>
      <c r="AS44" s="357"/>
      <c r="AT44" s="357"/>
      <c r="AU44" s="252"/>
      <c r="AV44" s="252"/>
      <c r="AW44" s="252"/>
      <c r="AX44" s="252"/>
      <c r="AY44" s="252"/>
      <c r="AZ44" s="252"/>
      <c r="BA44" s="252"/>
      <c r="BB44" s="253">
        <f t="shared" si="4"/>
        <v>0</v>
      </c>
      <c r="BC44" s="856"/>
      <c r="BD44" s="857"/>
      <c r="BE44" s="857"/>
      <c r="BF44" s="858"/>
      <c r="BG44" s="333"/>
      <c r="BH44" s="343">
        <v>0</v>
      </c>
      <c r="BI44" s="859" t="s">
        <v>255</v>
      </c>
      <c r="BJ44" s="855"/>
      <c r="BK44" s="100">
        <f>BG44*BH44</f>
        <v>0</v>
      </c>
      <c r="BL44" s="375"/>
    </row>
    <row r="45" spans="1:64" x14ac:dyDescent="0.2">
      <c r="K45" s="363"/>
      <c r="L45" s="360"/>
      <c r="M45" s="359"/>
      <c r="N45" s="252"/>
      <c r="O45" s="252"/>
      <c r="P45" s="252"/>
      <c r="Q45" s="252"/>
      <c r="R45" s="252"/>
      <c r="S45" s="252"/>
      <c r="T45" s="252"/>
      <c r="U45" s="253">
        <f t="shared" si="1"/>
        <v>0</v>
      </c>
      <c r="V45" s="363"/>
      <c r="W45" s="360"/>
      <c r="X45" s="359"/>
      <c r="Y45" s="252"/>
      <c r="Z45" s="252"/>
      <c r="AA45" s="252"/>
      <c r="AB45" s="252"/>
      <c r="AC45" s="252"/>
      <c r="AD45" s="252"/>
      <c r="AE45" s="252"/>
      <c r="AF45" s="253">
        <f t="shared" si="2"/>
        <v>0</v>
      </c>
      <c r="AG45" s="363"/>
      <c r="AH45" s="360"/>
      <c r="AI45" s="359"/>
      <c r="AJ45" s="252"/>
      <c r="AK45" s="252"/>
      <c r="AL45" s="252"/>
      <c r="AM45" s="252"/>
      <c r="AN45" s="252"/>
      <c r="AO45" s="252"/>
      <c r="AP45" s="252"/>
      <c r="AQ45" s="253">
        <f t="shared" si="3"/>
        <v>0</v>
      </c>
      <c r="AR45" s="361"/>
      <c r="AS45" s="362"/>
      <c r="AT45" s="359"/>
      <c r="AU45" s="252"/>
      <c r="AV45" s="252"/>
      <c r="AW45" s="252"/>
      <c r="AX45" s="252"/>
      <c r="AY45" s="252"/>
      <c r="AZ45" s="252"/>
      <c r="BA45" s="252"/>
      <c r="BB45" s="253">
        <f t="shared" si="4"/>
        <v>0</v>
      </c>
      <c r="BC45" s="856"/>
      <c r="BD45" s="857"/>
      <c r="BE45" s="857"/>
      <c r="BF45" s="858"/>
      <c r="BG45" s="333"/>
      <c r="BH45" s="343">
        <v>0</v>
      </c>
      <c r="BI45" s="853" t="s">
        <v>255</v>
      </c>
      <c r="BJ45" s="854"/>
      <c r="BK45" s="100">
        <f>BG45*BH45</f>
        <v>0</v>
      </c>
      <c r="BL45" s="375"/>
    </row>
    <row r="46" spans="1:64" ht="13.5" thickBot="1" x14ac:dyDescent="0.25">
      <c r="K46" s="361"/>
      <c r="L46" s="359"/>
      <c r="M46" s="359"/>
      <c r="N46" s="252"/>
      <c r="O46" s="252"/>
      <c r="P46" s="252"/>
      <c r="Q46" s="252"/>
      <c r="R46" s="252"/>
      <c r="S46" s="252"/>
      <c r="T46" s="252"/>
      <c r="U46" s="253">
        <f t="shared" si="1"/>
        <v>0</v>
      </c>
      <c r="V46" s="361"/>
      <c r="W46" s="359"/>
      <c r="X46" s="359"/>
      <c r="Y46" s="252"/>
      <c r="Z46" s="252"/>
      <c r="AA46" s="252"/>
      <c r="AB46" s="252"/>
      <c r="AC46" s="252"/>
      <c r="AD46" s="252"/>
      <c r="AE46" s="252"/>
      <c r="AF46" s="253">
        <f t="shared" si="2"/>
        <v>0</v>
      </c>
      <c r="AG46" s="361"/>
      <c r="AH46" s="359"/>
      <c r="AI46" s="359"/>
      <c r="AJ46" s="252"/>
      <c r="AK46" s="252"/>
      <c r="AL46" s="252"/>
      <c r="AM46" s="252"/>
      <c r="AN46" s="252"/>
      <c r="AO46" s="252"/>
      <c r="AP46" s="252"/>
      <c r="AQ46" s="253">
        <f t="shared" si="3"/>
        <v>0</v>
      </c>
      <c r="AR46" s="361"/>
      <c r="AS46" s="363"/>
      <c r="AU46" s="274"/>
      <c r="AV46" s="274"/>
      <c r="AW46" s="274"/>
      <c r="AX46" s="274"/>
      <c r="AY46" s="274"/>
      <c r="AZ46" s="274"/>
      <c r="BA46" s="274"/>
      <c r="BB46" s="373"/>
      <c r="BC46" s="359"/>
      <c r="BD46" s="359"/>
      <c r="BE46" s="359"/>
      <c r="BF46" s="359"/>
      <c r="BG46" s="359"/>
      <c r="BH46" s="359"/>
      <c r="BI46" s="604"/>
      <c r="BJ46" s="604"/>
      <c r="BK46" s="606">
        <f>+SUM(BK44:BK45)</f>
        <v>0</v>
      </c>
      <c r="BL46" s="375"/>
    </row>
    <row r="47" spans="1:64" ht="13.5" thickTop="1" x14ac:dyDescent="0.2">
      <c r="K47" s="361"/>
      <c r="L47" s="359"/>
      <c r="M47" s="359"/>
      <c r="N47" s="252"/>
      <c r="O47" s="252"/>
      <c r="P47" s="252"/>
      <c r="Q47" s="252"/>
      <c r="R47" s="252"/>
      <c r="S47" s="252"/>
      <c r="T47" s="252"/>
      <c r="U47" s="253">
        <f t="shared" si="1"/>
        <v>0</v>
      </c>
      <c r="V47" s="361"/>
      <c r="W47" s="359"/>
      <c r="X47" s="359"/>
      <c r="Y47" s="252"/>
      <c r="Z47" s="252"/>
      <c r="AA47" s="252"/>
      <c r="AB47" s="252"/>
      <c r="AC47" s="252"/>
      <c r="AD47" s="252"/>
      <c r="AE47" s="252"/>
      <c r="AF47" s="253">
        <f t="shared" si="2"/>
        <v>0</v>
      </c>
      <c r="AG47" s="361"/>
      <c r="AH47" s="359"/>
      <c r="AI47" s="359"/>
      <c r="AJ47" s="252"/>
      <c r="AK47" s="252"/>
      <c r="AL47" s="252"/>
      <c r="AM47" s="252"/>
      <c r="AN47" s="252"/>
      <c r="AO47" s="252"/>
      <c r="AP47" s="252"/>
      <c r="AQ47" s="253">
        <f t="shared" si="3"/>
        <v>0</v>
      </c>
      <c r="AR47" s="369" t="s">
        <v>245</v>
      </c>
      <c r="AS47" s="359"/>
      <c r="AT47" s="54" t="s">
        <v>57</v>
      </c>
      <c r="AU47" s="469">
        <f>(SUM(AU13:AU45))</f>
        <v>0</v>
      </c>
      <c r="AV47" s="469">
        <f t="shared" ref="AV47:AZ47" si="5">(SUM(AV13:AV45))</f>
        <v>0</v>
      </c>
      <c r="AW47" s="469">
        <f t="shared" si="5"/>
        <v>0</v>
      </c>
      <c r="AX47" s="469">
        <f t="shared" si="5"/>
        <v>0</v>
      </c>
      <c r="AY47" s="469">
        <f t="shared" si="5"/>
        <v>0</v>
      </c>
      <c r="AZ47" s="469">
        <f t="shared" si="5"/>
        <v>0</v>
      </c>
      <c r="BA47" s="469">
        <f>(SUM(BA13:BA45))</f>
        <v>0</v>
      </c>
      <c r="BB47" s="469">
        <f>SUM(AU47:BA47)</f>
        <v>0</v>
      </c>
      <c r="BC47" s="359"/>
      <c r="BD47" s="359"/>
      <c r="BE47" s="359"/>
      <c r="BF47" s="359"/>
      <c r="BG47" s="359"/>
      <c r="BH47" s="359"/>
      <c r="BI47" s="359"/>
      <c r="BJ47" s="359"/>
      <c r="BK47" s="47"/>
      <c r="BL47" s="375"/>
    </row>
    <row r="48" spans="1:64" ht="14.25" thickBot="1" x14ac:dyDescent="0.25">
      <c r="K48" s="47"/>
      <c r="L48" s="47"/>
      <c r="M48" s="47"/>
      <c r="N48" s="266"/>
      <c r="O48" s="266"/>
      <c r="P48" s="266"/>
      <c r="Q48" s="266"/>
      <c r="R48" s="266"/>
      <c r="S48" s="266"/>
      <c r="T48" s="266"/>
      <c r="U48" s="269"/>
      <c r="V48" s="47"/>
      <c r="W48" s="47"/>
      <c r="X48" s="47"/>
      <c r="Y48" s="266"/>
      <c r="Z48" s="266"/>
      <c r="AA48" s="266"/>
      <c r="AB48" s="266"/>
      <c r="AC48" s="266"/>
      <c r="AD48" s="266"/>
      <c r="AE48" s="266"/>
      <c r="AF48" s="269"/>
      <c r="AG48" s="47"/>
      <c r="AH48" s="47"/>
      <c r="AI48" s="47"/>
      <c r="AJ48" s="266"/>
      <c r="AK48" s="266"/>
      <c r="AL48" s="266"/>
      <c r="AM48" s="266"/>
      <c r="AN48" s="266"/>
      <c r="AO48" s="266"/>
      <c r="AP48" s="266"/>
      <c r="AQ48" s="269"/>
      <c r="AR48" s="359"/>
      <c r="AS48" s="359"/>
      <c r="AT48" s="359"/>
      <c r="AU48" s="266"/>
      <c r="AV48" s="266"/>
      <c r="AW48" s="266"/>
      <c r="AX48" s="266"/>
      <c r="AY48" s="266"/>
      <c r="AZ48" s="266"/>
      <c r="BA48" s="266"/>
      <c r="BB48" s="372"/>
      <c r="BC48" s="47"/>
      <c r="BD48" s="359"/>
      <c r="BE48" s="359"/>
      <c r="BF48" s="359"/>
      <c r="BG48" s="359"/>
      <c r="BH48" s="626" t="s">
        <v>46</v>
      </c>
      <c r="BI48" s="855" t="s">
        <v>255</v>
      </c>
      <c r="BJ48" s="855"/>
      <c r="BK48" s="607">
        <f>BK16+BK21+BK26+BK31+BK36+BK41+BK46</f>
        <v>0</v>
      </c>
      <c r="BL48" s="376"/>
    </row>
    <row r="49" spans="11:64" ht="14.25" thickTop="1" x14ac:dyDescent="0.2">
      <c r="K49" s="47"/>
      <c r="L49" s="47"/>
      <c r="M49" s="54" t="s">
        <v>57</v>
      </c>
      <c r="N49" s="469">
        <f>SUM(N13:N47)</f>
        <v>0</v>
      </c>
      <c r="O49" s="469">
        <f t="shared" ref="O49:T49" si="6">SUM(O13:O47)</f>
        <v>0</v>
      </c>
      <c r="P49" s="469">
        <f t="shared" si="6"/>
        <v>0</v>
      </c>
      <c r="Q49" s="469">
        <f t="shared" si="6"/>
        <v>0</v>
      </c>
      <c r="R49" s="469">
        <f t="shared" si="6"/>
        <v>0</v>
      </c>
      <c r="S49" s="469">
        <f t="shared" si="6"/>
        <v>0</v>
      </c>
      <c r="T49" s="469">
        <f t="shared" si="6"/>
        <v>0</v>
      </c>
      <c r="U49" s="469">
        <f>SUM(N49:T49)</f>
        <v>0</v>
      </c>
      <c r="V49" s="47"/>
      <c r="W49" s="47"/>
      <c r="X49" s="54" t="s">
        <v>57</v>
      </c>
      <c r="Y49" s="469">
        <f>SUM(Y13:Y47)</f>
        <v>0</v>
      </c>
      <c r="Z49" s="469">
        <f t="shared" ref="Z49:AE49" si="7">SUM(Z13:Z47)</f>
        <v>0</v>
      </c>
      <c r="AA49" s="469">
        <f t="shared" si="7"/>
        <v>0</v>
      </c>
      <c r="AB49" s="469">
        <f t="shared" si="7"/>
        <v>0</v>
      </c>
      <c r="AC49" s="469">
        <f t="shared" si="7"/>
        <v>0</v>
      </c>
      <c r="AD49" s="469">
        <f t="shared" si="7"/>
        <v>0</v>
      </c>
      <c r="AE49" s="469">
        <f t="shared" si="7"/>
        <v>0</v>
      </c>
      <c r="AF49" s="469">
        <f>SUM(Y49:AE49)</f>
        <v>0</v>
      </c>
      <c r="AG49" s="47"/>
      <c r="AH49" s="47"/>
      <c r="AI49" s="54" t="s">
        <v>57</v>
      </c>
      <c r="AJ49" s="469">
        <f>SUM(AJ13:AJ47)</f>
        <v>0</v>
      </c>
      <c r="AK49" s="469">
        <f t="shared" ref="AK49:AP49" si="8">SUM(AK13:AK47)</f>
        <v>0</v>
      </c>
      <c r="AL49" s="469">
        <f t="shared" si="8"/>
        <v>0</v>
      </c>
      <c r="AM49" s="469">
        <f t="shared" si="8"/>
        <v>0</v>
      </c>
      <c r="AN49" s="469">
        <f t="shared" si="8"/>
        <v>0</v>
      </c>
      <c r="AO49" s="469">
        <f t="shared" si="8"/>
        <v>0</v>
      </c>
      <c r="AP49" s="469">
        <f t="shared" si="8"/>
        <v>0</v>
      </c>
      <c r="AQ49" s="469">
        <f>SUM(AJ49:AP49)</f>
        <v>0</v>
      </c>
      <c r="AR49" s="47"/>
      <c r="AS49" s="47"/>
      <c r="AT49" s="54" t="s">
        <v>46</v>
      </c>
      <c r="AU49" s="195">
        <f>CEILING(N49+Y49+AJ49+AU47,0.25)</f>
        <v>0</v>
      </c>
      <c r="AV49" s="195">
        <f t="shared" ref="AV49:BA49" si="9">CEILING(O49+Z49+AK49+AV47,0.25)</f>
        <v>0</v>
      </c>
      <c r="AW49" s="195">
        <f t="shared" si="9"/>
        <v>0</v>
      </c>
      <c r="AX49" s="195">
        <f t="shared" si="9"/>
        <v>0</v>
      </c>
      <c r="AY49" s="195">
        <f t="shared" si="9"/>
        <v>0</v>
      </c>
      <c r="AZ49" s="195">
        <f t="shared" si="9"/>
        <v>0</v>
      </c>
      <c r="BA49" s="195">
        <f t="shared" si="9"/>
        <v>0</v>
      </c>
      <c r="BB49" s="124">
        <f>SUM(AU49:BA49)</f>
        <v>0</v>
      </c>
      <c r="BL49" s="377"/>
    </row>
    <row r="50" spans="11:64" x14ac:dyDescent="0.2">
      <c r="N50" s="193"/>
      <c r="O50" s="193"/>
      <c r="P50" s="193"/>
      <c r="Q50" s="193"/>
      <c r="R50" s="193"/>
      <c r="S50" s="193"/>
      <c r="T50" s="193"/>
      <c r="AU50" s="702">
        <f>IF($BB$49=0,0,AU49/$BB$49)</f>
        <v>0</v>
      </c>
      <c r="AV50" s="702">
        <f>IF($BB$49=0,0,AV49/$BB$49)</f>
        <v>0</v>
      </c>
      <c r="AW50" s="702">
        <f>IF($BB$49=0,0,AW49/$BB$49)</f>
        <v>0</v>
      </c>
      <c r="AX50" s="702">
        <f t="shared" ref="AX50:BA50" si="10">IF($BB$49=0,0,AX49/$BB$49)</f>
        <v>0</v>
      </c>
      <c r="AY50" s="702">
        <f t="shared" si="10"/>
        <v>0</v>
      </c>
      <c r="AZ50" s="702">
        <f t="shared" si="10"/>
        <v>0</v>
      </c>
      <c r="BA50" s="702">
        <f t="shared" si="10"/>
        <v>0</v>
      </c>
      <c r="BB50" s="705">
        <f>SUM(AU50:BA50)</f>
        <v>0</v>
      </c>
      <c r="BL50" s="363"/>
    </row>
    <row r="67" spans="55:55" x14ac:dyDescent="0.2">
      <c r="BC67" s="92"/>
    </row>
  </sheetData>
  <sheetProtection algorithmName="SHA-512" hashValue="OfJw35JIGsTH9MMedWjYJz9pmpVrL/8Gm6UEj0N8Eh4yqUHVtgKnUjxL18HY67Yav7nqaMey19pBms5dlx1sBQ==" saltValue="5wqCHj420YEF45xQkvzSCQ==" spinCount="100000" sheet="1" selectLockedCells="1" selectUnlockedCells="1"/>
  <mergeCells count="39">
    <mergeCell ref="BC1:BK1"/>
    <mergeCell ref="B4:D4"/>
    <mergeCell ref="B5:D5"/>
    <mergeCell ref="A1:J1"/>
    <mergeCell ref="K1:U1"/>
    <mergeCell ref="V1:AF1"/>
    <mergeCell ref="AG1:AQ1"/>
    <mergeCell ref="AR1:BB1"/>
    <mergeCell ref="E24:G24"/>
    <mergeCell ref="BC24:BF24"/>
    <mergeCell ref="BI24:BJ24"/>
    <mergeCell ref="BC14:BF14"/>
    <mergeCell ref="BI14:BJ14"/>
    <mergeCell ref="BC15:BF15"/>
    <mergeCell ref="BI15:BJ15"/>
    <mergeCell ref="BC19:BF19"/>
    <mergeCell ref="BI19:BJ19"/>
    <mergeCell ref="BC20:BF20"/>
    <mergeCell ref="BI20:BJ20"/>
    <mergeCell ref="BC25:BF25"/>
    <mergeCell ref="BI25:BJ25"/>
    <mergeCell ref="E29:G29"/>
    <mergeCell ref="BC29:BF29"/>
    <mergeCell ref="BI29:BJ29"/>
    <mergeCell ref="BC34:BF34"/>
    <mergeCell ref="BI34:BJ34"/>
    <mergeCell ref="BC30:BF30"/>
    <mergeCell ref="BI30:BJ30"/>
    <mergeCell ref="BC35:BF35"/>
    <mergeCell ref="BI35:BJ35"/>
    <mergeCell ref="BC39:BF39"/>
    <mergeCell ref="BI39:BJ39"/>
    <mergeCell ref="BI48:BJ48"/>
    <mergeCell ref="BC40:BF40"/>
    <mergeCell ref="BI40:BJ40"/>
    <mergeCell ref="BC44:BF44"/>
    <mergeCell ref="BI44:BJ44"/>
    <mergeCell ref="BC45:BF45"/>
    <mergeCell ref="BI45:BJ45"/>
  </mergeCells>
  <printOptions horizontalCentered="1"/>
  <pageMargins left="0.35" right="0.15" top="0.5" bottom="0.5" header="0.3" footer="0.25"/>
  <pageSetup scale="95" orientation="portrait" r:id="rId1"/>
  <headerFooter alignWithMargins="0">
    <oddFooter>&amp;L&amp;"Times New Roman,Regular"&amp;8Date of Estimate: &amp;D&amp;C&amp;"Times New Roman,Regular"&amp;8File Name: &amp;F</oddFooter>
  </headerFooter>
  <colBreaks count="3" manualBreakCount="3">
    <brk id="10" max="1048575" man="1"/>
    <brk id="43" max="1048575" man="1"/>
    <brk id="54" max="49"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2E83-A56F-47A5-A536-E90C669622D9}">
  <sheetPr codeName="Sheet25"/>
  <dimension ref="A1"/>
  <sheetViews>
    <sheetView zoomScaleNormal="100" workbookViewId="0">
      <selection activeCell="B101" sqref="B101"/>
    </sheetView>
  </sheetViews>
  <sheetFormatPr defaultColWidth="9.140625" defaultRowHeight="15" x14ac:dyDescent="0.25"/>
  <cols>
    <col min="1" max="16384" width="9.140625" style="314"/>
  </cols>
  <sheetData/>
  <pageMargins left="0.7" right="0.7" top="0.75" bottom="0.75" header="0.3" footer="0.3"/>
  <pageSetup orientation="portrait" r:id="rId1"/>
  <headerFooter>
    <oddFooter>&amp;L&amp;"Times New Roman,Regular"&amp;8Date of Estimate &amp;D&amp;C&amp;"Times New Roman,Regular"&amp;8File Name:&amp;F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O50"/>
  <sheetViews>
    <sheetView tabSelected="1" topLeftCell="A3" zoomScaleNormal="100" workbookViewId="0">
      <selection activeCell="J27" sqref="J27"/>
    </sheetView>
  </sheetViews>
  <sheetFormatPr defaultRowHeight="12.75" x14ac:dyDescent="0.2"/>
  <cols>
    <col min="1" max="1" width="25" customWidth="1"/>
    <col min="2" max="2" width="9" customWidth="1"/>
    <col min="3" max="3" width="12.28515625" customWidth="1"/>
    <col min="4" max="4" width="2.85546875" customWidth="1"/>
    <col min="7" max="7" width="5.7109375" customWidth="1"/>
    <col min="8" max="8" width="4.140625" customWidth="1"/>
    <col min="15" max="15" width="47.42578125" hidden="1" customWidth="1"/>
  </cols>
  <sheetData>
    <row r="1" spans="1:15" x14ac:dyDescent="0.2">
      <c r="A1" s="48"/>
      <c r="B1" s="48"/>
      <c r="C1" s="48"/>
      <c r="D1" s="48"/>
      <c r="E1" s="48"/>
      <c r="F1" s="48"/>
      <c r="G1" s="48"/>
      <c r="H1" s="48"/>
      <c r="I1" s="48"/>
      <c r="J1" s="48"/>
    </row>
    <row r="2" spans="1:15" ht="12.75" customHeight="1" x14ac:dyDescent="0.2">
      <c r="A2" s="793"/>
      <c r="B2" s="793"/>
      <c r="C2" s="793"/>
      <c r="D2" s="793"/>
      <c r="E2" s="793"/>
      <c r="F2" s="793"/>
      <c r="G2" s="793"/>
      <c r="H2" s="793"/>
      <c r="I2" s="793"/>
      <c r="J2" s="793"/>
    </row>
    <row r="3" spans="1:15" ht="12.75" customHeight="1" x14ac:dyDescent="0.3">
      <c r="A3" s="793"/>
      <c r="B3" s="793"/>
      <c r="C3" s="793"/>
      <c r="D3" s="793"/>
      <c r="E3" s="793"/>
      <c r="F3" s="793"/>
      <c r="G3" s="793"/>
      <c r="H3" s="793"/>
      <c r="I3" s="793"/>
      <c r="J3" s="793"/>
      <c r="O3" s="467" t="s">
        <v>1139</v>
      </c>
    </row>
    <row r="4" spans="1:15" ht="12.75" customHeight="1" x14ac:dyDescent="0.3">
      <c r="A4" s="48"/>
      <c r="B4" s="48"/>
      <c r="C4" s="48"/>
      <c r="D4" s="48"/>
      <c r="E4" s="48"/>
      <c r="F4" s="48"/>
      <c r="G4" s="48"/>
      <c r="H4" s="48"/>
      <c r="I4" s="48"/>
      <c r="J4" s="48"/>
      <c r="O4" s="467" t="s">
        <v>1137</v>
      </c>
    </row>
    <row r="5" spans="1:15" ht="20.25" customHeight="1" x14ac:dyDescent="0.3">
      <c r="A5" s="794" t="s">
        <v>953</v>
      </c>
      <c r="B5" s="794"/>
      <c r="C5" s="794"/>
      <c r="D5" s="794"/>
      <c r="E5" s="794"/>
      <c r="F5" s="794"/>
      <c r="G5" s="794"/>
      <c r="H5" s="794"/>
      <c r="I5" s="794"/>
      <c r="J5" s="794"/>
      <c r="O5" s="467" t="s">
        <v>1138</v>
      </c>
    </row>
    <row r="6" spans="1:15" ht="20.25" customHeight="1" x14ac:dyDescent="0.3">
      <c r="A6" s="794"/>
      <c r="B6" s="794"/>
      <c r="C6" s="794"/>
      <c r="D6" s="794"/>
      <c r="E6" s="794"/>
      <c r="F6" s="794"/>
      <c r="G6" s="794"/>
      <c r="H6" s="794"/>
      <c r="I6" s="794"/>
      <c r="J6" s="794"/>
      <c r="O6" s="467" t="s">
        <v>1351</v>
      </c>
    </row>
    <row r="7" spans="1:15" ht="12.75" customHeight="1" x14ac:dyDescent="0.2">
      <c r="A7" s="48"/>
      <c r="B7" s="48"/>
      <c r="C7" s="48"/>
      <c r="D7" s="48"/>
      <c r="E7" s="48"/>
      <c r="F7" s="48"/>
      <c r="G7" s="48"/>
      <c r="H7" s="48"/>
      <c r="I7" s="48"/>
      <c r="J7" s="48"/>
    </row>
    <row r="8" spans="1:15" ht="12.75" customHeight="1" x14ac:dyDescent="0.2">
      <c r="A8" s="48"/>
      <c r="B8" s="48"/>
      <c r="C8" s="48"/>
      <c r="D8" s="48"/>
      <c r="E8" s="48"/>
      <c r="F8" s="48"/>
      <c r="G8" s="48"/>
      <c r="H8" s="48"/>
      <c r="I8" s="48"/>
      <c r="J8" s="48"/>
    </row>
    <row r="9" spans="1:15" ht="18" customHeight="1" x14ac:dyDescent="0.3">
      <c r="A9" s="48"/>
      <c r="B9" s="48"/>
      <c r="C9" s="121"/>
      <c r="D9" s="48"/>
      <c r="E9" s="121"/>
      <c r="F9" s="121"/>
      <c r="G9" s="121"/>
      <c r="H9" s="48"/>
      <c r="I9" s="48"/>
      <c r="J9" s="48"/>
      <c r="O9" s="467" t="s">
        <v>952</v>
      </c>
    </row>
    <row r="10" spans="1:15" ht="14.25" customHeight="1" x14ac:dyDescent="0.3">
      <c r="A10" s="790" t="s">
        <v>1139</v>
      </c>
      <c r="B10" s="790"/>
      <c r="C10" s="790"/>
      <c r="D10" s="790"/>
      <c r="E10" s="790"/>
      <c r="F10" s="790"/>
      <c r="G10" s="791"/>
      <c r="H10" s="792"/>
      <c r="I10" s="792"/>
      <c r="J10" s="792"/>
      <c r="O10" s="467" t="s">
        <v>953</v>
      </c>
    </row>
    <row r="11" spans="1:15" ht="14.25" customHeight="1" x14ac:dyDescent="0.3">
      <c r="A11" s="790"/>
      <c r="B11" s="790"/>
      <c r="C11" s="790"/>
      <c r="D11" s="790"/>
      <c r="E11" s="790"/>
      <c r="F11" s="790"/>
      <c r="G11" s="791"/>
      <c r="H11" s="792"/>
      <c r="I11" s="792"/>
      <c r="J11" s="792"/>
      <c r="O11" s="467" t="s">
        <v>1213</v>
      </c>
    </row>
    <row r="12" spans="1:15" ht="7.5" customHeight="1" x14ac:dyDescent="0.2">
      <c r="A12" s="48"/>
      <c r="B12" s="48"/>
      <c r="C12" s="48"/>
      <c r="D12" s="48"/>
      <c r="E12" s="48"/>
      <c r="F12" s="48"/>
      <c r="G12" s="48"/>
      <c r="H12" s="48"/>
      <c r="I12" s="48"/>
      <c r="J12" s="48"/>
    </row>
    <row r="13" spans="1:15" ht="9" customHeight="1" x14ac:dyDescent="0.2">
      <c r="A13" s="48"/>
      <c r="B13" s="48"/>
      <c r="C13" s="48"/>
      <c r="D13" s="48"/>
      <c r="E13" s="48"/>
      <c r="F13" s="48"/>
      <c r="G13" s="48"/>
      <c r="H13" s="48"/>
      <c r="I13" s="48"/>
      <c r="J13" s="48"/>
    </row>
    <row r="14" spans="1:15" x14ac:dyDescent="0.2">
      <c r="A14" s="48"/>
      <c r="B14" s="48"/>
      <c r="C14" s="48"/>
      <c r="D14" s="475"/>
      <c r="E14" s="48"/>
      <c r="F14" s="48"/>
      <c r="G14" s="48"/>
      <c r="H14" s="48"/>
      <c r="I14" s="48"/>
      <c r="J14" s="48"/>
    </row>
    <row r="15" spans="1:15" ht="25.5" customHeight="1" x14ac:dyDescent="0.2">
      <c r="A15" s="796"/>
      <c r="B15" s="796"/>
      <c r="C15" s="796"/>
      <c r="D15" s="796"/>
      <c r="E15" s="796"/>
      <c r="F15" s="796"/>
      <c r="G15" s="796"/>
      <c r="H15" s="796"/>
      <c r="I15" s="796"/>
      <c r="J15" s="796"/>
    </row>
    <row r="16" spans="1:15" ht="15.75" x14ac:dyDescent="0.2">
      <c r="A16" s="48"/>
      <c r="B16" s="48"/>
      <c r="C16" s="48"/>
      <c r="D16" s="476"/>
      <c r="E16" s="48"/>
      <c r="F16" s="48"/>
      <c r="G16" s="48"/>
      <c r="H16" s="48"/>
      <c r="I16" s="48"/>
      <c r="J16" s="48"/>
    </row>
    <row r="17" spans="1:10" x14ac:dyDescent="0.2">
      <c r="A17" s="48"/>
      <c r="B17" s="48"/>
      <c r="C17" s="48"/>
      <c r="D17" s="48"/>
      <c r="E17" s="48"/>
      <c r="F17" s="48"/>
      <c r="G17" s="48"/>
      <c r="H17" s="48"/>
      <c r="I17" s="48"/>
      <c r="J17" s="48"/>
    </row>
    <row r="18" spans="1:10" ht="15.75" x14ac:dyDescent="0.2">
      <c r="A18" s="48"/>
      <c r="B18" s="477" t="s">
        <v>611</v>
      </c>
      <c r="C18" s="48"/>
      <c r="D18" s="48"/>
      <c r="E18" s="797"/>
      <c r="F18" s="797"/>
      <c r="G18" s="797"/>
      <c r="H18" s="797"/>
      <c r="I18" s="797"/>
      <c r="J18" s="797"/>
    </row>
    <row r="19" spans="1:10" ht="15.75" x14ac:dyDescent="0.2">
      <c r="A19" s="137"/>
      <c r="B19" s="478" t="s">
        <v>612</v>
      </c>
      <c r="C19" s="48"/>
      <c r="D19" s="48"/>
      <c r="E19" s="797"/>
      <c r="F19" s="797"/>
      <c r="G19" s="797"/>
      <c r="H19" s="797"/>
      <c r="I19" s="797"/>
      <c r="J19" s="797"/>
    </row>
    <row r="20" spans="1:10" ht="15.75" x14ac:dyDescent="0.2">
      <c r="A20" s="137"/>
      <c r="B20" s="478" t="s">
        <v>1352</v>
      </c>
      <c r="C20" s="48"/>
      <c r="D20" s="48"/>
      <c r="E20" s="797" t="s">
        <v>257</v>
      </c>
      <c r="F20" s="797"/>
      <c r="G20" s="797"/>
      <c r="H20" s="797"/>
      <c r="I20" s="797"/>
      <c r="J20" s="797"/>
    </row>
    <row r="21" spans="1:10" ht="15.75" x14ac:dyDescent="0.2">
      <c r="A21" s="137"/>
      <c r="B21" s="478" t="s">
        <v>613</v>
      </c>
      <c r="C21" s="48"/>
      <c r="D21" s="48"/>
      <c r="E21" s="797" t="s">
        <v>257</v>
      </c>
      <c r="F21" s="797"/>
      <c r="G21" s="797"/>
      <c r="H21" s="797"/>
      <c r="I21" s="797"/>
      <c r="J21" s="797"/>
    </row>
    <row r="22" spans="1:10" ht="15.75" x14ac:dyDescent="0.2">
      <c r="A22" s="48"/>
      <c r="B22" s="48"/>
      <c r="C22" s="479" t="s">
        <v>272</v>
      </c>
      <c r="D22" s="798"/>
      <c r="E22" s="798"/>
      <c r="F22" s="798"/>
      <c r="G22" s="798"/>
      <c r="H22" s="798"/>
      <c r="I22" s="48"/>
      <c r="J22" s="48"/>
    </row>
    <row r="23" spans="1:10" x14ac:dyDescent="0.2">
      <c r="A23" s="48"/>
      <c r="B23" s="48"/>
      <c r="C23" s="48"/>
      <c r="D23" s="48"/>
      <c r="E23" s="48"/>
      <c r="F23" s="48"/>
      <c r="G23" s="48"/>
      <c r="H23" s="48"/>
      <c r="I23" s="48"/>
      <c r="J23" s="48"/>
    </row>
    <row r="24" spans="1:10" x14ac:dyDescent="0.2">
      <c r="A24" s="48"/>
      <c r="B24" s="48"/>
      <c r="C24" s="48"/>
      <c r="D24" s="479" t="s">
        <v>162</v>
      </c>
      <c r="E24" s="48"/>
      <c r="F24" s="48"/>
      <c r="G24" s="48"/>
      <c r="H24" s="48"/>
      <c r="I24" s="48"/>
      <c r="J24" s="48"/>
    </row>
    <row r="25" spans="1:10" x14ac:dyDescent="0.2">
      <c r="A25" s="48"/>
      <c r="B25" s="48"/>
      <c r="C25" s="48"/>
      <c r="D25" s="32"/>
      <c r="E25" s="48"/>
      <c r="F25" s="48"/>
      <c r="G25" s="48"/>
      <c r="H25" s="48"/>
      <c r="I25" s="48"/>
      <c r="J25" s="48"/>
    </row>
    <row r="26" spans="1:10" ht="15.75" x14ac:dyDescent="0.2">
      <c r="A26" s="48"/>
      <c r="B26" s="48"/>
      <c r="C26" s="48"/>
      <c r="D26" s="480" t="s">
        <v>163</v>
      </c>
      <c r="E26" s="48"/>
      <c r="F26" s="48"/>
      <c r="G26" s="48"/>
      <c r="H26" s="48"/>
      <c r="I26" s="48"/>
      <c r="J26" s="48"/>
    </row>
    <row r="27" spans="1:10" x14ac:dyDescent="0.2">
      <c r="A27" s="48"/>
      <c r="B27" s="48"/>
      <c r="C27" s="48"/>
      <c r="D27" s="48"/>
      <c r="E27" s="48"/>
      <c r="F27" s="48"/>
      <c r="G27" s="48"/>
      <c r="H27" s="48"/>
      <c r="I27" s="48"/>
      <c r="J27" s="48"/>
    </row>
    <row r="28" spans="1:10" ht="15.75" x14ac:dyDescent="0.2">
      <c r="A28" s="799"/>
      <c r="B28" s="799"/>
      <c r="C28" s="799"/>
      <c r="D28" s="799"/>
      <c r="E28" s="799"/>
      <c r="F28" s="799"/>
      <c r="G28" s="799"/>
      <c r="H28" s="799"/>
      <c r="I28" s="799"/>
      <c r="J28" s="799"/>
    </row>
    <row r="29" spans="1:10" ht="15.75" x14ac:dyDescent="0.2">
      <c r="A29" s="48"/>
      <c r="B29" s="48"/>
      <c r="C29" s="48"/>
      <c r="D29" s="481"/>
      <c r="E29" s="48"/>
      <c r="F29" s="48"/>
      <c r="G29" s="48"/>
      <c r="H29" s="48"/>
      <c r="I29" s="48"/>
      <c r="J29" s="48"/>
    </row>
    <row r="30" spans="1:10" x14ac:dyDescent="0.2">
      <c r="A30" s="48"/>
      <c r="B30" s="48"/>
      <c r="C30" s="48"/>
      <c r="D30" s="48"/>
      <c r="E30" s="48"/>
      <c r="F30" s="48"/>
      <c r="G30" s="48"/>
      <c r="H30" s="48"/>
      <c r="I30" s="48"/>
      <c r="J30" s="48"/>
    </row>
    <row r="31" spans="1:10" x14ac:dyDescent="0.2">
      <c r="A31" s="48"/>
      <c r="B31" s="48"/>
      <c r="C31" s="48"/>
      <c r="D31" s="475"/>
      <c r="E31" s="48"/>
      <c r="F31" s="48"/>
      <c r="G31" s="48"/>
      <c r="H31" s="48"/>
      <c r="I31" s="48"/>
      <c r="J31" s="48"/>
    </row>
    <row r="32" spans="1:10" ht="15.75" customHeight="1" x14ac:dyDescent="0.2">
      <c r="A32" s="48"/>
      <c r="B32" s="48"/>
      <c r="C32" s="800"/>
      <c r="D32" s="800"/>
      <c r="E32" s="800"/>
      <c r="F32" s="800"/>
      <c r="G32" s="800"/>
      <c r="H32" s="800"/>
      <c r="I32" s="48"/>
      <c r="J32" s="48"/>
    </row>
    <row r="33" spans="1:10" ht="15.75" x14ac:dyDescent="0.2">
      <c r="A33" s="48"/>
      <c r="B33" s="137" t="s">
        <v>828</v>
      </c>
      <c r="C33" s="801"/>
      <c r="D33" s="801"/>
      <c r="E33" s="801"/>
      <c r="F33" s="801"/>
      <c r="G33" s="801"/>
      <c r="H33" s="801"/>
      <c r="I33" s="48"/>
      <c r="J33" s="48"/>
    </row>
    <row r="34" spans="1:10" ht="15.75" x14ac:dyDescent="0.2">
      <c r="A34" s="48"/>
      <c r="B34" s="137" t="s">
        <v>829</v>
      </c>
      <c r="C34" s="800"/>
      <c r="D34" s="800"/>
      <c r="E34" s="800"/>
      <c r="F34" s="800"/>
      <c r="G34" s="800"/>
      <c r="H34" s="800"/>
      <c r="I34" s="48"/>
      <c r="J34" s="48"/>
    </row>
    <row r="35" spans="1:10" x14ac:dyDescent="0.2">
      <c r="A35" s="48"/>
      <c r="B35" s="48"/>
      <c r="C35" s="48"/>
      <c r="D35" s="48"/>
      <c r="E35" s="48"/>
      <c r="F35" s="48"/>
      <c r="G35" s="48"/>
      <c r="H35" s="48"/>
      <c r="I35" s="48"/>
      <c r="J35" s="48"/>
    </row>
    <row r="36" spans="1:10" ht="15.75" x14ac:dyDescent="0.2">
      <c r="A36" s="48"/>
      <c r="B36" s="48"/>
      <c r="C36" s="48"/>
      <c r="D36" s="480" t="s">
        <v>294</v>
      </c>
      <c r="E36" s="48"/>
      <c r="F36" s="48"/>
      <c r="G36" s="48"/>
      <c r="H36" s="48"/>
      <c r="I36" s="48"/>
      <c r="J36" s="48"/>
    </row>
    <row r="37" spans="1:10" ht="15.75" x14ac:dyDescent="0.2">
      <c r="A37" s="48"/>
      <c r="B37" s="48"/>
      <c r="C37" s="48"/>
      <c r="D37" s="412" t="s">
        <v>295</v>
      </c>
      <c r="E37" s="48"/>
      <c r="F37" s="48"/>
      <c r="G37" s="48"/>
      <c r="H37" s="48"/>
      <c r="I37" s="48"/>
      <c r="J37" s="48"/>
    </row>
    <row r="38" spans="1:10" ht="15.75" x14ac:dyDescent="0.2">
      <c r="A38" s="48"/>
      <c r="B38" s="48"/>
      <c r="C38" s="48"/>
      <c r="D38" s="412" t="s">
        <v>296</v>
      </c>
      <c r="E38" s="48"/>
      <c r="F38" s="48"/>
      <c r="G38" s="48"/>
      <c r="H38" s="48"/>
      <c r="I38" s="48"/>
      <c r="J38" s="48"/>
    </row>
    <row r="39" spans="1:10" ht="15.75" x14ac:dyDescent="0.2">
      <c r="A39" s="48"/>
      <c r="B39" s="48"/>
      <c r="C39" s="482"/>
      <c r="D39" s="412" t="s">
        <v>297</v>
      </c>
      <c r="E39" s="48"/>
      <c r="F39" s="48"/>
      <c r="G39" s="48"/>
      <c r="H39" s="48"/>
      <c r="I39" s="48"/>
      <c r="J39" s="48"/>
    </row>
    <row r="40" spans="1:10" ht="15.75" x14ac:dyDescent="0.2">
      <c r="A40" s="48"/>
      <c r="B40" s="48"/>
      <c r="C40" s="483"/>
      <c r="D40" s="444"/>
      <c r="E40" s="48"/>
      <c r="F40" s="48"/>
      <c r="G40" s="48"/>
      <c r="H40" s="48"/>
      <c r="I40" s="48"/>
      <c r="J40" s="48"/>
    </row>
    <row r="41" spans="1:10" ht="15" x14ac:dyDescent="0.2">
      <c r="A41" s="48"/>
      <c r="B41" s="795"/>
      <c r="C41" s="795"/>
      <c r="D41" s="795"/>
      <c r="E41" s="795"/>
      <c r="F41" s="795"/>
      <c r="G41" s="795"/>
      <c r="H41" s="795"/>
      <c r="I41" s="48"/>
      <c r="J41" s="48"/>
    </row>
    <row r="42" spans="1:10" ht="15" x14ac:dyDescent="0.2">
      <c r="A42" s="48"/>
      <c r="B42" s="795"/>
      <c r="C42" s="795"/>
      <c r="D42" s="795"/>
      <c r="E42" s="795"/>
      <c r="F42" s="795"/>
      <c r="G42" s="795"/>
      <c r="H42" s="795"/>
      <c r="I42" s="48"/>
      <c r="J42" s="48"/>
    </row>
    <row r="43" spans="1:10" ht="15" x14ac:dyDescent="0.2">
      <c r="A43" s="48"/>
      <c r="B43" s="795"/>
      <c r="C43" s="795"/>
      <c r="D43" s="795"/>
      <c r="E43" s="795"/>
      <c r="F43" s="795"/>
      <c r="G43" s="795"/>
      <c r="H43" s="795"/>
      <c r="I43" s="48"/>
      <c r="J43" s="48"/>
    </row>
    <row r="44" spans="1:10" ht="15" x14ac:dyDescent="0.2">
      <c r="A44" s="48"/>
      <c r="B44" s="795"/>
      <c r="C44" s="795"/>
      <c r="D44" s="795"/>
      <c r="E44" s="795"/>
      <c r="F44" s="795"/>
      <c r="G44" s="795"/>
      <c r="H44" s="795"/>
      <c r="I44" s="48"/>
      <c r="J44" s="48"/>
    </row>
    <row r="45" spans="1:10" ht="15" x14ac:dyDescent="0.2">
      <c r="A45" s="48"/>
      <c r="B45" s="795"/>
      <c r="C45" s="795"/>
      <c r="D45" s="795"/>
      <c r="E45" s="795"/>
      <c r="F45" s="795"/>
      <c r="G45" s="795"/>
      <c r="H45" s="795"/>
      <c r="I45" s="48"/>
      <c r="J45" s="48"/>
    </row>
    <row r="46" spans="1:10" ht="15" x14ac:dyDescent="0.2">
      <c r="A46" s="48"/>
      <c r="B46" s="795"/>
      <c r="C46" s="795"/>
      <c r="D46" s="795"/>
      <c r="E46" s="795"/>
      <c r="F46" s="795"/>
      <c r="G46" s="795"/>
      <c r="H46" s="795"/>
      <c r="I46" s="48"/>
      <c r="J46" s="48"/>
    </row>
    <row r="47" spans="1:10" x14ac:dyDescent="0.2">
      <c r="A47" s="48"/>
      <c r="B47" s="48"/>
      <c r="C47" s="48"/>
      <c r="D47" s="48"/>
      <c r="E47" s="48"/>
      <c r="F47" s="48"/>
      <c r="G47" s="48"/>
      <c r="H47" s="48"/>
      <c r="I47" s="48"/>
      <c r="J47" s="48"/>
    </row>
    <row r="48" spans="1:10" ht="15" x14ac:dyDescent="0.2">
      <c r="A48" s="48"/>
      <c r="B48" s="48"/>
      <c r="C48" s="48"/>
      <c r="D48" s="474" t="s">
        <v>1470</v>
      </c>
      <c r="E48" s="48"/>
      <c r="F48" s="48"/>
      <c r="G48" s="48"/>
      <c r="H48" s="48"/>
      <c r="I48" s="48"/>
      <c r="J48" s="48"/>
    </row>
    <row r="49" spans="1:10" x14ac:dyDescent="0.2">
      <c r="A49" s="48"/>
      <c r="B49" s="48"/>
      <c r="C49" s="48"/>
      <c r="D49" s="48"/>
      <c r="E49" s="48"/>
      <c r="F49" s="48"/>
      <c r="G49" s="48"/>
      <c r="H49" s="48"/>
      <c r="I49" s="48"/>
      <c r="J49" s="48"/>
    </row>
    <row r="50" spans="1:10" x14ac:dyDescent="0.2">
      <c r="A50" s="48"/>
      <c r="B50" s="48"/>
      <c r="C50" s="48"/>
      <c r="D50" s="48"/>
      <c r="E50" s="48"/>
      <c r="F50" s="48"/>
      <c r="G50" s="48"/>
      <c r="H50" s="48"/>
      <c r="I50" s="48"/>
      <c r="J50" s="48"/>
    </row>
  </sheetData>
  <customSheetViews>
    <customSheetView guid="{E85A38F2-46A0-11D3-99A6-006008C1857C}" showRuler="0" topLeftCell="A5">
      <selection activeCell="C39" sqref="C39"/>
      <pageMargins left="0.75" right="0.75" top="1" bottom="1" header="0.5" footer="0.5"/>
      <pageSetup orientation="portrait" horizontalDpi="300" verticalDpi="0" r:id="rId1"/>
      <headerFooter alignWithMargins="0"/>
    </customSheetView>
    <customSheetView guid="{606B6F42-3543-11D3-AF48-00A02490DF4B}" showRuler="0">
      <pageMargins left="0.75" right="0.75" top="1" bottom="1" header="0.5" footer="0.5"/>
      <pageSetup orientation="portrait" horizontalDpi="300" verticalDpi="0" r:id="rId2"/>
      <headerFooter alignWithMargins="0"/>
    </customSheetView>
    <customSheetView guid="{F2D9B7A0-CD8B-11D2-B74E-0020AFD92DC7}" showPageBreaks="1" showRuler="0">
      <pageMargins left="0.75" right="0.75" top="1" bottom="1" header="0.5" footer="0.5"/>
      <pageSetup orientation="portrait" horizontalDpi="300" verticalDpi="0" r:id="rId3"/>
      <headerFooter alignWithMargins="0"/>
    </customSheetView>
  </customSheetViews>
  <mergeCells count="21">
    <mergeCell ref="B46:H46"/>
    <mergeCell ref="A15:J15"/>
    <mergeCell ref="E18:J18"/>
    <mergeCell ref="E19:J19"/>
    <mergeCell ref="E21:J21"/>
    <mergeCell ref="D22:H22"/>
    <mergeCell ref="A28:J28"/>
    <mergeCell ref="C34:H34"/>
    <mergeCell ref="C33:H33"/>
    <mergeCell ref="B41:H41"/>
    <mergeCell ref="B42:H42"/>
    <mergeCell ref="B43:H43"/>
    <mergeCell ref="B44:H44"/>
    <mergeCell ref="B45:H45"/>
    <mergeCell ref="C32:H32"/>
    <mergeCell ref="E20:J20"/>
    <mergeCell ref="A10:F11"/>
    <mergeCell ref="G10:G11"/>
    <mergeCell ref="H10:J11"/>
    <mergeCell ref="A2:J3"/>
    <mergeCell ref="A5:J6"/>
  </mergeCells>
  <phoneticPr fontId="40" type="noConversion"/>
  <dataValidations count="2">
    <dataValidation type="list" allowBlank="1" showInputMessage="1" showErrorMessage="1" sqref="A5:J6" xr:uid="{9BFAD171-9836-4BB0-92B5-9D74AF87A19F}">
      <formula1>$O$9:$O$11</formula1>
    </dataValidation>
    <dataValidation type="list" allowBlank="1" showInputMessage="1" showErrorMessage="1" sqref="A10:F11" xr:uid="{FD8504EF-0945-41CF-B21D-6255D281C1BF}">
      <formula1>$O$3:$O$6</formula1>
    </dataValidation>
  </dataValidations>
  <printOptions horizontalCentered="1"/>
  <pageMargins left="0.5" right="0.5" top="0.5" bottom="0.5" header="0.5" footer="0.25"/>
  <pageSetup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2476D-19C6-4D05-9645-15C2614443EE}">
  <sheetPr codeName="Sheet9"/>
  <dimension ref="A1:L41"/>
  <sheetViews>
    <sheetView topLeftCell="A9" zoomScaleNormal="100" zoomScaleSheetLayoutView="100" workbookViewId="0">
      <selection activeCell="E5" sqref="E5"/>
    </sheetView>
  </sheetViews>
  <sheetFormatPr defaultColWidth="9.140625" defaultRowHeight="15" x14ac:dyDescent="0.25"/>
  <cols>
    <col min="1" max="2" width="7.5703125" style="183" customWidth="1"/>
    <col min="3" max="3" width="10.7109375" style="183" customWidth="1"/>
    <col min="4" max="11" width="7.5703125" style="183" customWidth="1"/>
    <col min="12" max="12" width="4.42578125" style="183" customWidth="1"/>
    <col min="13" max="16384" width="9.140625" style="183"/>
  </cols>
  <sheetData>
    <row r="1" spans="1:12" ht="15.75" x14ac:dyDescent="0.25">
      <c r="A1" s="1"/>
      <c r="B1" s="1"/>
      <c r="C1" s="1"/>
      <c r="D1" s="1"/>
      <c r="E1"/>
      <c r="F1" s="205" t="s">
        <v>589</v>
      </c>
      <c r="G1" s="1"/>
      <c r="H1" s="1"/>
      <c r="I1" s="1"/>
      <c r="J1" s="1"/>
      <c r="K1"/>
      <c r="L1"/>
    </row>
    <row r="2" spans="1:12" x14ac:dyDescent="0.25">
      <c r="A2" s="1"/>
      <c r="B2" s="1"/>
      <c r="C2" s="1"/>
      <c r="D2" s="1"/>
      <c r="E2"/>
      <c r="F2" s="206">
        <f>+'Cover Sht'!A15</f>
        <v>0</v>
      </c>
      <c r="G2" s="1"/>
      <c r="H2" s="1"/>
      <c r="I2" s="1"/>
      <c r="J2" s="1"/>
      <c r="K2"/>
      <c r="L2"/>
    </row>
    <row r="3" spans="1:12" x14ac:dyDescent="0.25">
      <c r="A3" s="1"/>
      <c r="B3" s="207" t="s">
        <v>246</v>
      </c>
      <c r="C3" s="208">
        <f>+'Cover Sht'!E18</f>
        <v>0</v>
      </c>
      <c r="D3" s="2"/>
      <c r="E3" s="2"/>
      <c r="F3" s="2"/>
      <c r="G3" s="207" t="s">
        <v>247</v>
      </c>
      <c r="H3" s="208">
        <f>+'Cover Sht'!D22</f>
        <v>0</v>
      </c>
      <c r="J3" s="1"/>
      <c r="K3"/>
      <c r="L3"/>
    </row>
    <row r="4" spans="1:12" x14ac:dyDescent="0.25">
      <c r="A4" s="1"/>
      <c r="B4" s="207" t="s">
        <v>248</v>
      </c>
      <c r="C4" s="208">
        <f>IF('Cover Sht'!$A$10="POST  DESIGN  SERVICES",'Cover Sht'!$E$21,'Cover Sht'!$E$19)</f>
        <v>0</v>
      </c>
      <c r="D4" s="2"/>
      <c r="E4" s="2"/>
      <c r="F4" s="2"/>
      <c r="G4" s="207" t="s">
        <v>249</v>
      </c>
      <c r="H4" s="209">
        <f>+'Cover Sht'!A28</f>
        <v>0</v>
      </c>
      <c r="J4" s="1"/>
      <c r="K4"/>
      <c r="L4"/>
    </row>
    <row r="5" spans="1:12" x14ac:dyDescent="0.25">
      <c r="A5" s="1"/>
      <c r="B5"/>
      <c r="C5"/>
      <c r="D5"/>
      <c r="E5"/>
      <c r="F5"/>
      <c r="G5" s="210" t="s">
        <v>590</v>
      </c>
      <c r="H5"/>
      <c r="I5"/>
      <c r="J5" s="1"/>
      <c r="K5" s="12" t="s">
        <v>245</v>
      </c>
      <c r="L5"/>
    </row>
    <row r="6" spans="1:12" x14ac:dyDescent="0.25">
      <c r="A6" s="1"/>
      <c r="B6" s="6" t="s">
        <v>591</v>
      </c>
      <c r="C6" s="325"/>
      <c r="D6"/>
      <c r="E6"/>
      <c r="F6"/>
      <c r="G6"/>
      <c r="H6" s="802" t="s">
        <v>618</v>
      </c>
      <c r="I6" s="802"/>
      <c r="J6" s="802"/>
      <c r="K6" s="802"/>
      <c r="L6" s="802"/>
    </row>
    <row r="7" spans="1:12" x14ac:dyDescent="0.25">
      <c r="A7" s="1"/>
      <c r="B7" s="6" t="s">
        <v>592</v>
      </c>
      <c r="C7" s="211">
        <f>+'Fee Summary'!H59</f>
        <v>0</v>
      </c>
      <c r="D7" s="212" t="e">
        <f>C7/C6</f>
        <v>#DIV/0!</v>
      </c>
      <c r="E7"/>
      <c r="F7"/>
      <c r="G7"/>
      <c r="H7" s="802" t="s">
        <v>618</v>
      </c>
      <c r="I7" s="802"/>
      <c r="J7" s="802"/>
      <c r="K7" s="802"/>
      <c r="L7" s="802"/>
    </row>
    <row r="8" spans="1:12" x14ac:dyDescent="0.25">
      <c r="A8"/>
      <c r="B8"/>
      <c r="C8"/>
      <c r="D8"/>
      <c r="E8"/>
      <c r="F8"/>
      <c r="G8"/>
      <c r="H8" s="802" t="s">
        <v>618</v>
      </c>
      <c r="I8" s="802"/>
      <c r="J8" s="802"/>
      <c r="K8" s="802"/>
      <c r="L8" s="802"/>
    </row>
    <row r="9" spans="1:12" x14ac:dyDescent="0.25">
      <c r="A9"/>
      <c r="B9" s="213" t="s">
        <v>593</v>
      </c>
      <c r="C9"/>
      <c r="D9" s="390">
        <v>12</v>
      </c>
      <c r="E9" s="214" t="s">
        <v>594</v>
      </c>
      <c r="F9"/>
      <c r="G9"/>
      <c r="H9" s="802" t="s">
        <v>618</v>
      </c>
      <c r="I9" s="802"/>
      <c r="J9" s="802"/>
      <c r="K9" s="802"/>
      <c r="L9" s="802"/>
    </row>
    <row r="10" spans="1:12" x14ac:dyDescent="0.25">
      <c r="A10"/>
      <c r="B10"/>
      <c r="C10"/>
      <c r="D10"/>
      <c r="E10"/>
      <c r="F10"/>
      <c r="G10"/>
      <c r="H10"/>
      <c r="I10"/>
      <c r="J10"/>
      <c r="K10"/>
      <c r="L10"/>
    </row>
    <row r="11" spans="1:12" x14ac:dyDescent="0.25">
      <c r="A11"/>
      <c r="B11" s="213" t="s">
        <v>595</v>
      </c>
      <c r="C11"/>
      <c r="D11"/>
      <c r="E11"/>
      <c r="F11"/>
      <c r="G11" s="215" t="s">
        <v>596</v>
      </c>
      <c r="H11" s="215" t="s">
        <v>597</v>
      </c>
      <c r="I11" s="215" t="s">
        <v>598</v>
      </c>
      <c r="J11" s="216" t="s">
        <v>599</v>
      </c>
      <c r="K11"/>
      <c r="L11"/>
    </row>
    <row r="12" spans="1:12" x14ac:dyDescent="0.25">
      <c r="A12"/>
      <c r="B12" s="213"/>
      <c r="C12" s="214" t="s">
        <v>69</v>
      </c>
      <c r="D12" s="1"/>
      <c r="E12" s="2"/>
      <c r="F12" s="245">
        <f>(G12+H12)/5280</f>
        <v>0</v>
      </c>
      <c r="G12" s="326">
        <v>0</v>
      </c>
      <c r="H12" s="326">
        <v>0</v>
      </c>
      <c r="I12" s="326">
        <v>0</v>
      </c>
      <c r="J12" s="326">
        <v>0</v>
      </c>
      <c r="K12"/>
      <c r="L12"/>
    </row>
    <row r="13" spans="1:12" x14ac:dyDescent="0.25">
      <c r="A13"/>
      <c r="B13"/>
      <c r="C13" s="214" t="s">
        <v>600</v>
      </c>
      <c r="D13" s="1"/>
      <c r="E13" s="1"/>
      <c r="F13" s="246">
        <f>(G13+H13)/5280</f>
        <v>0</v>
      </c>
      <c r="G13" s="326">
        <v>0</v>
      </c>
      <c r="H13" s="326">
        <v>0</v>
      </c>
      <c r="I13" s="326">
        <v>0</v>
      </c>
      <c r="J13" s="326">
        <v>0</v>
      </c>
      <c r="K13"/>
      <c r="L13"/>
    </row>
    <row r="14" spans="1:12" x14ac:dyDescent="0.25">
      <c r="A14"/>
      <c r="B14"/>
      <c r="C14" s="214" t="s">
        <v>80</v>
      </c>
      <c r="D14" s="1"/>
      <c r="E14" s="1"/>
      <c r="F14" s="246">
        <f>(G14+H14)/5280</f>
        <v>0</v>
      </c>
      <c r="G14" s="326">
        <v>0</v>
      </c>
      <c r="H14" s="326">
        <v>0</v>
      </c>
      <c r="I14" s="326">
        <v>0</v>
      </c>
      <c r="J14" s="326">
        <v>0</v>
      </c>
      <c r="K14"/>
      <c r="L14"/>
    </row>
    <row r="15" spans="1:12" x14ac:dyDescent="0.25">
      <c r="A15"/>
      <c r="B15" s="213"/>
      <c r="C15" s="214" t="s">
        <v>601</v>
      </c>
      <c r="D15" s="1"/>
      <c r="E15" s="1"/>
      <c r="F15" s="246">
        <f>(G15+H15)/5280</f>
        <v>0</v>
      </c>
      <c r="G15" s="326">
        <v>0</v>
      </c>
      <c r="H15" s="326">
        <v>0</v>
      </c>
      <c r="I15" s="326">
        <v>0</v>
      </c>
      <c r="J15" s="326">
        <v>0</v>
      </c>
      <c r="K15"/>
      <c r="L15"/>
    </row>
    <row r="16" spans="1:12" x14ac:dyDescent="0.25">
      <c r="A16"/>
      <c r="B16" s="213"/>
      <c r="C16"/>
      <c r="D16"/>
      <c r="E16" s="217" t="s">
        <v>46</v>
      </c>
      <c r="F16" s="245">
        <f>(G16+H16)/5280</f>
        <v>0</v>
      </c>
      <c r="G16" s="243">
        <f>SUM(G12:G15)</f>
        <v>0</v>
      </c>
      <c r="H16" s="244">
        <f>SUM(H12:H15)</f>
        <v>0</v>
      </c>
      <c r="I16"/>
      <c r="J16"/>
      <c r="K16"/>
      <c r="L16"/>
    </row>
    <row r="17" spans="1:12" x14ac:dyDescent="0.25">
      <c r="A17"/>
      <c r="B17" s="218" t="s">
        <v>602</v>
      </c>
      <c r="C17" s="213"/>
      <c r="D17"/>
      <c r="E17"/>
      <c r="F17" s="215" t="s">
        <v>245</v>
      </c>
      <c r="G17" s="216" t="s">
        <v>597</v>
      </c>
      <c r="H17" s="216" t="s">
        <v>598</v>
      </c>
      <c r="I17" s="216" t="s">
        <v>599</v>
      </c>
      <c r="J17"/>
    </row>
    <row r="18" spans="1:12" x14ac:dyDescent="0.25">
      <c r="A18"/>
      <c r="B18" s="213"/>
      <c r="C18" s="214" t="s">
        <v>69</v>
      </c>
      <c r="D18"/>
      <c r="E18"/>
      <c r="F18" s="215" t="s">
        <v>245</v>
      </c>
      <c r="G18" s="327">
        <v>0</v>
      </c>
      <c r="H18" s="327">
        <v>0</v>
      </c>
      <c r="I18" s="327">
        <v>0</v>
      </c>
      <c r="J18"/>
    </row>
    <row r="19" spans="1:12" x14ac:dyDescent="0.25">
      <c r="A19"/>
      <c r="B19" s="213"/>
      <c r="C19" s="214" t="s">
        <v>71</v>
      </c>
      <c r="D19"/>
      <c r="E19"/>
      <c r="F19" s="215" t="s">
        <v>245</v>
      </c>
      <c r="G19" s="327">
        <v>0</v>
      </c>
      <c r="H19" s="327">
        <v>0</v>
      </c>
      <c r="I19" s="327">
        <v>0</v>
      </c>
      <c r="J19"/>
    </row>
    <row r="20" spans="1:12" x14ac:dyDescent="0.25">
      <c r="A20"/>
      <c r="B20" s="213"/>
      <c r="C20" s="214" t="s">
        <v>80</v>
      </c>
      <c r="D20"/>
      <c r="E20"/>
      <c r="F20" s="215" t="s">
        <v>245</v>
      </c>
      <c r="G20" s="327">
        <v>0</v>
      </c>
      <c r="H20" s="327">
        <v>0</v>
      </c>
      <c r="I20" s="327">
        <v>0</v>
      </c>
      <c r="J20"/>
    </row>
    <row r="21" spans="1:12" x14ac:dyDescent="0.25">
      <c r="A21"/>
      <c r="B21" s="213"/>
      <c r="C21"/>
      <c r="D21"/>
      <c r="E21" s="217" t="s">
        <v>46</v>
      </c>
      <c r="F21"/>
      <c r="G21" s="239">
        <f>SUM(G18:G20)</f>
        <v>0</v>
      </c>
      <c r="H21" s="239">
        <f>SUM(H18:H20)</f>
        <v>0</v>
      </c>
      <c r="I21" s="239">
        <f>SUM(I18:I20)</f>
        <v>0</v>
      </c>
      <c r="J21"/>
    </row>
    <row r="22" spans="1:12" x14ac:dyDescent="0.25">
      <c r="A22"/>
      <c r="B22" s="218" t="s">
        <v>603</v>
      </c>
      <c r="C22"/>
      <c r="D22"/>
      <c r="E22"/>
      <c r="F22"/>
      <c r="G22"/>
      <c r="H22"/>
      <c r="I22"/>
      <c r="J22"/>
      <c r="K22"/>
      <c r="L22"/>
    </row>
    <row r="23" spans="1:12" x14ac:dyDescent="0.25">
      <c r="A23"/>
      <c r="B23" s="213"/>
      <c r="C23" s="219" t="s">
        <v>604</v>
      </c>
      <c r="D23"/>
      <c r="E23"/>
      <c r="F23"/>
      <c r="G23" s="216" t="s">
        <v>596</v>
      </c>
      <c r="H23" s="216" t="s">
        <v>597</v>
      </c>
      <c r="I23" s="216" t="s">
        <v>599</v>
      </c>
      <c r="J23"/>
      <c r="K23"/>
    </row>
    <row r="24" spans="1:12" x14ac:dyDescent="0.25">
      <c r="A24"/>
      <c r="B24" s="213"/>
      <c r="C24" s="214" t="s">
        <v>69</v>
      </c>
      <c r="D24"/>
      <c r="E24"/>
      <c r="F24"/>
      <c r="G24" s="328">
        <v>0</v>
      </c>
      <c r="H24" s="328">
        <v>0</v>
      </c>
      <c r="I24" s="328">
        <v>0</v>
      </c>
      <c r="J24"/>
      <c r="K24"/>
    </row>
    <row r="25" spans="1:12" x14ac:dyDescent="0.25">
      <c r="A25"/>
      <c r="B25" s="213"/>
      <c r="C25" s="214" t="s">
        <v>71</v>
      </c>
      <c r="D25"/>
      <c r="E25"/>
      <c r="F25"/>
      <c r="G25" s="328">
        <v>0</v>
      </c>
      <c r="H25" s="328">
        <v>0</v>
      </c>
      <c r="I25" s="328">
        <v>0</v>
      </c>
      <c r="J25"/>
      <c r="K25"/>
    </row>
    <row r="26" spans="1:12" x14ac:dyDescent="0.25">
      <c r="A26"/>
      <c r="B26" s="213"/>
      <c r="C26" s="214" t="s">
        <v>80</v>
      </c>
      <c r="D26"/>
      <c r="E26"/>
      <c r="F26"/>
      <c r="G26" s="328">
        <v>0</v>
      </c>
      <c r="H26" s="328">
        <v>0</v>
      </c>
      <c r="I26" s="328">
        <v>0</v>
      </c>
      <c r="J26"/>
      <c r="K26"/>
    </row>
    <row r="27" spans="1:12" x14ac:dyDescent="0.25">
      <c r="A27"/>
      <c r="B27" s="213"/>
      <c r="C27" s="214" t="s">
        <v>601</v>
      </c>
      <c r="D27"/>
      <c r="E27"/>
      <c r="F27"/>
      <c r="G27" s="328">
        <v>0</v>
      </c>
      <c r="H27" s="328">
        <v>0</v>
      </c>
      <c r="I27" s="328">
        <v>0</v>
      </c>
      <c r="J27"/>
      <c r="K27"/>
    </row>
    <row r="28" spans="1:12" x14ac:dyDescent="0.25">
      <c r="A28"/>
      <c r="B28" s="213"/>
      <c r="C28"/>
      <c r="D28"/>
      <c r="E28" s="217" t="s">
        <v>46</v>
      </c>
      <c r="F28" s="220">
        <f>SUM(G28:I28)</f>
        <v>0</v>
      </c>
      <c r="G28" s="221">
        <f>SUM(G24:G27)</f>
        <v>0</v>
      </c>
      <c r="H28" s="221">
        <f>SUM(H24:H27)</f>
        <v>0</v>
      </c>
      <c r="I28" s="221">
        <f>SUM(I24:I27)</f>
        <v>0</v>
      </c>
      <c r="J28"/>
      <c r="K28"/>
    </row>
    <row r="29" spans="1:12" x14ac:dyDescent="0.25">
      <c r="A29"/>
      <c r="B29" s="213"/>
      <c r="C29" s="219"/>
      <c r="D29"/>
      <c r="E29"/>
      <c r="F29"/>
      <c r="G29"/>
      <c r="H29"/>
      <c r="I29"/>
      <c r="J29"/>
      <c r="K29"/>
      <c r="L29"/>
    </row>
    <row r="30" spans="1:12" x14ac:dyDescent="0.25">
      <c r="A30"/>
      <c r="B30" s="218" t="s">
        <v>605</v>
      </c>
      <c r="C30"/>
      <c r="D30"/>
      <c r="E30"/>
      <c r="F30" s="218"/>
      <c r="G30"/>
      <c r="H30" s="215"/>
      <c r="I30"/>
      <c r="J30" s="241"/>
      <c r="K30"/>
      <c r="L30"/>
    </row>
    <row r="31" spans="1:12" x14ac:dyDescent="0.25">
      <c r="A31"/>
      <c r="B31"/>
      <c r="C31"/>
      <c r="D31" s="329"/>
      <c r="E31" s="222" t="s">
        <v>169</v>
      </c>
      <c r="F31"/>
      <c r="G31" s="219"/>
      <c r="H31"/>
      <c r="I31"/>
      <c r="J31"/>
      <c r="K31"/>
      <c r="L31"/>
    </row>
    <row r="32" spans="1:12" x14ac:dyDescent="0.25">
      <c r="A32"/>
      <c r="B32"/>
      <c r="C32" s="214"/>
      <c r="D32" s="329"/>
      <c r="E32" s="223" t="s">
        <v>606</v>
      </c>
      <c r="F32"/>
      <c r="G32" s="214"/>
      <c r="H32"/>
      <c r="I32"/>
      <c r="J32"/>
      <c r="K32" s="242"/>
      <c r="L32"/>
    </row>
    <row r="33" spans="1:12" x14ac:dyDescent="0.25">
      <c r="A33"/>
      <c r="B33"/>
      <c r="C33" s="214"/>
      <c r="D33" s="329"/>
      <c r="E33" s="223" t="s">
        <v>607</v>
      </c>
      <c r="F33"/>
      <c r="G33" s="214"/>
      <c r="H33"/>
      <c r="I33"/>
      <c r="J33"/>
      <c r="K33" s="242"/>
      <c r="L33"/>
    </row>
    <row r="34" spans="1:12" x14ac:dyDescent="0.25">
      <c r="A34"/>
      <c r="B34"/>
      <c r="C34" s="214"/>
      <c r="D34" s="242"/>
      <c r="E34" s="223"/>
      <c r="F34"/>
      <c r="G34" s="214"/>
      <c r="H34"/>
      <c r="I34"/>
      <c r="J34"/>
      <c r="K34" s="242"/>
      <c r="L34"/>
    </row>
    <row r="35" spans="1:12" x14ac:dyDescent="0.25">
      <c r="A35"/>
      <c r="B35" s="218" t="s">
        <v>619</v>
      </c>
      <c r="C35"/>
      <c r="D35"/>
      <c r="E35"/>
      <c r="F35"/>
      <c r="G35" s="218" t="s">
        <v>608</v>
      </c>
      <c r="H35"/>
      <c r="I35" s="218" t="s">
        <v>609</v>
      </c>
      <c r="J35"/>
      <c r="K35" s="224"/>
      <c r="L35"/>
    </row>
    <row r="36" spans="1:12" x14ac:dyDescent="0.25">
      <c r="A36"/>
      <c r="B36"/>
      <c r="C36" s="4" t="s">
        <v>620</v>
      </c>
      <c r="D36" s="2"/>
      <c r="E36" s="2"/>
      <c r="F36"/>
      <c r="G36" s="329">
        <v>1000</v>
      </c>
      <c r="H36" s="215" t="s">
        <v>610</v>
      </c>
      <c r="I36" s="240">
        <f>G36/100</f>
        <v>10</v>
      </c>
      <c r="K36"/>
      <c r="L36"/>
    </row>
    <row r="37" spans="1:12" x14ac:dyDescent="0.25">
      <c r="A37"/>
      <c r="B37"/>
      <c r="C37"/>
      <c r="D37"/>
      <c r="E37"/>
      <c r="F37"/>
      <c r="G37"/>
      <c r="H37"/>
      <c r="I37"/>
      <c r="J37"/>
      <c r="K37"/>
      <c r="L37"/>
    </row>
    <row r="38" spans="1:12" x14ac:dyDescent="0.25">
      <c r="A38"/>
      <c r="B38"/>
      <c r="C38"/>
      <c r="D38"/>
      <c r="E38" s="225"/>
      <c r="F38" s="247" t="s">
        <v>621</v>
      </c>
      <c r="H38"/>
      <c r="I38"/>
      <c r="J38"/>
      <c r="K38"/>
      <c r="L38"/>
    </row>
    <row r="39" spans="1:12" x14ac:dyDescent="0.25">
      <c r="A39"/>
      <c r="B39"/>
      <c r="J39"/>
      <c r="K39"/>
      <c r="L39"/>
    </row>
    <row r="40" spans="1:12" x14ac:dyDescent="0.25">
      <c r="A40"/>
      <c r="B40"/>
      <c r="J40"/>
      <c r="K40"/>
      <c r="L40"/>
    </row>
    <row r="41" spans="1:12" x14ac:dyDescent="0.25">
      <c r="A41"/>
      <c r="B41"/>
      <c r="J41"/>
      <c r="K41"/>
      <c r="L41"/>
    </row>
  </sheetData>
  <sheetProtection algorithmName="SHA-512" hashValue="IcM691pSP7nb+MjNatHOV6tCIg+sy5JhjROQleenT/+NGFqc94Qo35g2m0R6/jaL4R56aKGDwyqQTgIbl7+41g==" saltValue="Q3lCXtq3skBEX76UoE2GdA==" spinCount="100000" sheet="1" objects="1" scenarios="1"/>
  <mergeCells count="4">
    <mergeCell ref="H6:L6"/>
    <mergeCell ref="H7:L7"/>
    <mergeCell ref="H8:L8"/>
    <mergeCell ref="H9:L9"/>
  </mergeCells>
  <printOptions horizontalCentered="1"/>
  <pageMargins left="0.5" right="0.5" top="0.5" bottom="0.5" header="0.25" footer="0.25"/>
  <pageSetup orientation="portrait" r:id="rId1"/>
  <headerFooter alignWithMargins="0">
    <oddFooter>&amp;L&amp;"Times New Roman,Regular"&amp;8Date of Estimate: &amp;D&amp;C&amp;"Times New Roman,Regular"&amp;8File Name: &amp;F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1"/>
  </sheetPr>
  <dimension ref="A1:BM97"/>
  <sheetViews>
    <sheetView topLeftCell="R1" zoomScaleNormal="100" zoomScaleSheetLayoutView="75" workbookViewId="0">
      <selection activeCell="B101" sqref="B101"/>
    </sheetView>
  </sheetViews>
  <sheetFormatPr defaultRowHeight="12.75" x14ac:dyDescent="0.2"/>
  <cols>
    <col min="1" max="1" width="5.140625" customWidth="1"/>
    <col min="2" max="2" width="13.140625" customWidth="1"/>
    <col min="4" max="4" width="8.42578125" customWidth="1"/>
    <col min="5" max="5" width="9.85546875" bestFit="1" customWidth="1"/>
    <col min="6" max="6" width="4.140625" customWidth="1"/>
    <col min="7" max="7" width="11.7109375" customWidth="1"/>
    <col min="8" max="8" width="20.85546875" customWidth="1"/>
    <col min="9" max="9" width="17.28515625" customWidth="1"/>
    <col min="11" max="11" width="12.28515625" bestFit="1" customWidth="1"/>
    <col min="13" max="13" width="8.42578125" customWidth="1"/>
    <col min="14" max="14" width="9.85546875" bestFit="1" customWidth="1"/>
    <col min="15" max="15" width="6.140625" customWidth="1"/>
    <col min="16" max="16" width="9.7109375" customWidth="1"/>
    <col min="17" max="17" width="15.85546875" customWidth="1"/>
    <col min="18" max="18" width="22.28515625" customWidth="1"/>
    <col min="19" max="19" width="7.7109375" customWidth="1"/>
    <col min="22" max="22" width="10.42578125" bestFit="1" customWidth="1"/>
    <col min="23" max="23" width="9.85546875" customWidth="1"/>
    <col min="24" max="24" width="10" customWidth="1"/>
    <col min="25" max="25" width="8.85546875" customWidth="1"/>
    <col min="26" max="26" width="10.28515625" customWidth="1"/>
    <col min="27" max="27" width="10.42578125" customWidth="1"/>
    <col min="28" max="29" width="9.28515625" customWidth="1"/>
    <col min="30" max="30" width="15.28515625" customWidth="1"/>
    <col min="31" max="31" width="5.85546875" customWidth="1"/>
    <col min="32" max="32" width="5.28515625" customWidth="1"/>
    <col min="33" max="33" width="7.7109375" customWidth="1"/>
    <col min="34" max="34" width="7.42578125" customWidth="1"/>
    <col min="35" max="35" width="4" customWidth="1"/>
    <col min="36" max="36" width="18.28515625" customWidth="1"/>
    <col min="37" max="38" width="5.5703125" customWidth="1"/>
    <col min="39" max="39" width="7.140625" customWidth="1"/>
    <col min="40" max="41" width="6.85546875" customWidth="1"/>
    <col min="42" max="42" width="15.28515625" customWidth="1"/>
    <col min="43" max="43" width="5.85546875" customWidth="1"/>
    <col min="44" max="44" width="5.28515625" customWidth="1"/>
    <col min="45" max="45" width="7.7109375" customWidth="1"/>
    <col min="46" max="46" width="7.42578125" customWidth="1"/>
    <col min="47" max="47" width="4" customWidth="1"/>
    <col min="48" max="48" width="18.28515625" customWidth="1"/>
    <col min="49" max="50" width="5.5703125" customWidth="1"/>
    <col min="51" max="51" width="7.140625" customWidth="1"/>
    <col min="52" max="53" width="6.85546875" customWidth="1"/>
    <col min="54" max="54" width="15.28515625" customWidth="1"/>
    <col min="55" max="55" width="5.85546875" customWidth="1"/>
    <col min="56" max="56" width="5.28515625" customWidth="1"/>
    <col min="57" max="57" width="7.7109375" customWidth="1"/>
    <col min="58" max="58" width="7.42578125" customWidth="1"/>
    <col min="59" max="59" width="4" customWidth="1"/>
    <col min="60" max="60" width="18.28515625" customWidth="1"/>
    <col min="61" max="62" width="5.5703125" customWidth="1"/>
    <col min="63" max="63" width="7.140625" customWidth="1"/>
    <col min="64" max="64" width="6.85546875" customWidth="1"/>
  </cols>
  <sheetData>
    <row r="1" spans="1:65" x14ac:dyDescent="0.2">
      <c r="A1" s="48"/>
      <c r="B1" s="48"/>
      <c r="C1" s="48"/>
      <c r="D1" s="48"/>
      <c r="E1" s="33" t="s">
        <v>209</v>
      </c>
      <c r="F1" s="48"/>
      <c r="G1" s="48"/>
      <c r="H1" s="48"/>
      <c r="I1" s="48"/>
      <c r="J1" s="48"/>
      <c r="K1" s="48"/>
      <c r="L1" s="48"/>
      <c r="M1" s="48"/>
      <c r="N1" s="48"/>
      <c r="O1" s="33" t="s">
        <v>209</v>
      </c>
      <c r="P1" s="48"/>
      <c r="Q1" s="48"/>
      <c r="R1" s="48"/>
      <c r="S1" s="48"/>
      <c r="T1" s="48"/>
      <c r="U1" s="47"/>
      <c r="V1" s="47"/>
      <c r="W1" s="47"/>
      <c r="X1" s="33" t="s">
        <v>250</v>
      </c>
      <c r="Y1" s="48"/>
      <c r="Z1" s="47"/>
      <c r="AA1" s="47"/>
      <c r="AB1" s="47"/>
      <c r="AC1" s="47"/>
      <c r="AD1" s="48"/>
      <c r="AE1" s="48"/>
      <c r="AF1" s="48"/>
      <c r="AG1" s="48"/>
      <c r="AH1" s="48"/>
      <c r="AI1" s="33" t="s">
        <v>233</v>
      </c>
      <c r="AJ1" s="48"/>
      <c r="AK1" s="48"/>
      <c r="AL1" s="48"/>
      <c r="AM1" s="48"/>
      <c r="AN1" s="48"/>
      <c r="AO1" s="48"/>
      <c r="AP1" s="48"/>
      <c r="AQ1" s="48"/>
      <c r="AR1" s="48"/>
      <c r="AS1" s="48"/>
      <c r="AT1" s="48"/>
      <c r="AU1" s="33" t="s">
        <v>233</v>
      </c>
      <c r="AV1" s="48"/>
      <c r="AW1" s="48"/>
      <c r="AX1" s="48"/>
      <c r="AY1" s="48"/>
      <c r="AZ1" s="48"/>
      <c r="BA1" s="48"/>
      <c r="BB1" s="48"/>
      <c r="BC1" s="48"/>
      <c r="BD1" s="48"/>
      <c r="BE1" s="48"/>
      <c r="BF1" s="48"/>
      <c r="BG1" s="33" t="s">
        <v>233</v>
      </c>
      <c r="BH1" s="48"/>
      <c r="BI1" s="48"/>
      <c r="BJ1" s="48"/>
      <c r="BK1" s="48"/>
      <c r="BL1" s="48"/>
      <c r="BM1" s="48"/>
    </row>
    <row r="2" spans="1:65" x14ac:dyDescent="0.2">
      <c r="A2" s="48"/>
      <c r="B2" s="48"/>
      <c r="C2" s="48"/>
      <c r="D2" s="48"/>
      <c r="E2" s="78">
        <f>'Cover Sht'!$A$15</f>
        <v>0</v>
      </c>
      <c r="F2" s="48"/>
      <c r="G2" s="48"/>
      <c r="H2" s="48"/>
      <c r="I2" s="48"/>
      <c r="J2" s="48"/>
      <c r="K2" s="48"/>
      <c r="L2" s="48"/>
      <c r="M2" s="48"/>
      <c r="N2" s="48"/>
      <c r="O2" s="78">
        <f>'Cover Sht'!$A$15</f>
        <v>0</v>
      </c>
      <c r="P2" s="48"/>
      <c r="Q2" s="48"/>
      <c r="R2" s="48"/>
      <c r="S2" s="48"/>
      <c r="T2" s="48"/>
      <c r="U2" s="47"/>
      <c r="V2" s="47"/>
      <c r="W2" s="47"/>
      <c r="X2" s="33" t="s">
        <v>251</v>
      </c>
      <c r="Y2" s="48"/>
      <c r="Z2" s="47"/>
      <c r="AA2" s="47"/>
      <c r="AB2" s="47"/>
      <c r="AC2" s="47"/>
      <c r="AD2" s="48"/>
      <c r="AE2" s="48"/>
      <c r="AF2" s="48"/>
      <c r="AG2" s="48"/>
      <c r="AH2" s="48"/>
      <c r="AI2" s="32"/>
      <c r="AJ2" s="48"/>
      <c r="AK2" s="48"/>
      <c r="AL2" s="48"/>
      <c r="AM2" s="48"/>
      <c r="AN2" s="48"/>
      <c r="AO2" s="48"/>
      <c r="AP2" s="48"/>
      <c r="AQ2" s="48"/>
      <c r="AR2" s="48"/>
      <c r="AS2" s="48"/>
      <c r="AT2" s="48"/>
      <c r="AU2" s="110"/>
      <c r="AV2" s="48"/>
      <c r="AW2" s="48"/>
      <c r="AX2" s="48"/>
      <c r="AY2" s="48"/>
      <c r="AZ2" s="48"/>
      <c r="BA2" s="48"/>
      <c r="BB2" s="48"/>
      <c r="BC2" s="48"/>
      <c r="BD2" s="48"/>
      <c r="BE2" s="48"/>
      <c r="BF2" s="48"/>
      <c r="BG2" s="110"/>
      <c r="BH2" s="48"/>
      <c r="BI2" s="48"/>
      <c r="BJ2" s="48"/>
      <c r="BK2" s="48"/>
      <c r="BL2" s="48"/>
      <c r="BM2" s="48"/>
    </row>
    <row r="3" spans="1:65" ht="12.2" customHeight="1" x14ac:dyDescent="0.2">
      <c r="A3" s="48"/>
      <c r="B3" s="81" t="s">
        <v>246</v>
      </c>
      <c r="C3" s="91">
        <f>'Cover Sht'!$E$18</f>
        <v>0</v>
      </c>
      <c r="D3" s="48"/>
      <c r="E3" s="48"/>
      <c r="F3" s="48"/>
      <c r="G3" s="81" t="s">
        <v>247</v>
      </c>
      <c r="H3" s="91">
        <f>'Cover Sht'!$D$22</f>
        <v>0</v>
      </c>
      <c r="I3" s="48"/>
      <c r="J3" s="48"/>
      <c r="K3" s="81" t="s">
        <v>246</v>
      </c>
      <c r="L3" s="91">
        <f>'Cover Sht'!$E$18</f>
        <v>0</v>
      </c>
      <c r="M3" s="48"/>
      <c r="N3" s="48"/>
      <c r="O3" s="48"/>
      <c r="P3" s="81" t="s">
        <v>247</v>
      </c>
      <c r="Q3" s="91">
        <f>'Cover Sht'!$D$22</f>
        <v>0</v>
      </c>
      <c r="R3" s="48"/>
      <c r="S3" s="48"/>
      <c r="T3" s="48"/>
      <c r="U3" s="47"/>
      <c r="V3" s="47"/>
      <c r="W3" s="47"/>
      <c r="X3" s="78">
        <f>'Cover Sht'!$A$15</f>
        <v>0</v>
      </c>
      <c r="Y3" s="48"/>
      <c r="Z3" s="47"/>
      <c r="AA3" s="47"/>
      <c r="AB3" s="47"/>
      <c r="AC3" s="47"/>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row>
    <row r="4" spans="1:65" ht="12.2" customHeight="1" x14ac:dyDescent="0.2">
      <c r="A4" s="48"/>
      <c r="B4" s="81" t="s">
        <v>248</v>
      </c>
      <c r="C4" s="208">
        <f>IF('Cover Sht'!$A$10="POST  DESIGN  SERVICES",'Cover Sht'!$E$21,'Cover Sht'!$E$19)</f>
        <v>0</v>
      </c>
      <c r="D4" s="48"/>
      <c r="E4" s="47"/>
      <c r="F4" s="47"/>
      <c r="G4" s="81" t="s">
        <v>249</v>
      </c>
      <c r="H4" s="91">
        <f>'Cover Sht'!$A$28</f>
        <v>0</v>
      </c>
      <c r="I4" s="48"/>
      <c r="J4" s="48"/>
      <c r="K4" s="81" t="s">
        <v>248</v>
      </c>
      <c r="L4" s="208">
        <f>IF('Cover Sht'!$A$10="POST  DESIGN  SERVICES",'Cover Sht'!$E$21,'Cover Sht'!$E$19)</f>
        <v>0</v>
      </c>
      <c r="M4" s="48"/>
      <c r="N4" s="47"/>
      <c r="O4" s="47"/>
      <c r="P4" s="81" t="s">
        <v>249</v>
      </c>
      <c r="Q4" s="91">
        <f>'Cover Sht'!$A$28</f>
        <v>0</v>
      </c>
      <c r="R4" s="48"/>
      <c r="S4" s="48"/>
      <c r="T4" s="81" t="s">
        <v>246</v>
      </c>
      <c r="U4" s="91">
        <f>'Cover Sht'!$E$18</f>
        <v>0</v>
      </c>
      <c r="V4" s="48"/>
      <c r="W4" s="47"/>
      <c r="X4" s="48"/>
      <c r="Y4" s="81" t="s">
        <v>247</v>
      </c>
      <c r="Z4" s="91">
        <f>'Cover Sht'!$D$22</f>
        <v>0</v>
      </c>
      <c r="AA4" s="48"/>
      <c r="AB4" s="48"/>
      <c r="AC4" s="47"/>
      <c r="AD4" s="81" t="s">
        <v>246</v>
      </c>
      <c r="AE4" s="91">
        <f>'Cover Sht'!$E$18</f>
        <v>0</v>
      </c>
      <c r="AF4" s="47"/>
      <c r="AG4" s="48"/>
      <c r="AH4" s="47"/>
      <c r="AI4" s="47"/>
      <c r="AJ4" s="81" t="s">
        <v>247</v>
      </c>
      <c r="AK4" s="91">
        <f>'Cover Sht'!$D$22</f>
        <v>0</v>
      </c>
      <c r="AL4" s="48"/>
      <c r="AM4" s="48"/>
      <c r="AN4" s="48"/>
      <c r="AO4" s="48"/>
      <c r="AP4" s="81" t="s">
        <v>246</v>
      </c>
      <c r="AQ4" s="91">
        <f>'Cover Sht'!$E$18</f>
        <v>0</v>
      </c>
      <c r="AR4" s="47"/>
      <c r="AS4" s="48"/>
      <c r="AT4" s="47"/>
      <c r="AU4" s="47"/>
      <c r="AV4" s="81" t="s">
        <v>247</v>
      </c>
      <c r="AW4" s="91">
        <f>'Cover Sht'!$D$22</f>
        <v>0</v>
      </c>
      <c r="AX4" s="48"/>
      <c r="AY4" s="48"/>
      <c r="AZ4" s="48"/>
      <c r="BA4" s="48"/>
      <c r="BB4" s="81" t="s">
        <v>246</v>
      </c>
      <c r="BC4" s="91">
        <f>'Cover Sht'!$E$18</f>
        <v>0</v>
      </c>
      <c r="BD4" s="47"/>
      <c r="BE4" s="48"/>
      <c r="BF4" s="47"/>
      <c r="BG4" s="47"/>
      <c r="BH4" s="81" t="s">
        <v>247</v>
      </c>
      <c r="BI4" s="91">
        <f>'Cover Sht'!$D$22</f>
        <v>0</v>
      </c>
      <c r="BJ4" s="48"/>
      <c r="BK4" s="48"/>
      <c r="BL4" s="48"/>
      <c r="BM4" s="48"/>
    </row>
    <row r="5" spans="1:65" ht="12.2" customHeight="1" x14ac:dyDescent="0.2">
      <c r="A5" s="48"/>
      <c r="B5" s="48"/>
      <c r="C5" s="48"/>
      <c r="D5" s="49"/>
      <c r="E5" s="47"/>
      <c r="F5" s="47"/>
      <c r="G5" s="47"/>
      <c r="H5" s="494"/>
      <c r="I5" s="495"/>
      <c r="J5" s="495"/>
      <c r="K5" s="495"/>
      <c r="L5" s="495"/>
      <c r="M5" s="495"/>
      <c r="N5" s="495"/>
      <c r="O5" s="495"/>
      <c r="P5" s="495"/>
      <c r="Q5" s="495"/>
      <c r="R5" s="495"/>
      <c r="S5" s="48"/>
      <c r="T5" s="81" t="s">
        <v>248</v>
      </c>
      <c r="U5" s="208">
        <f>IF('Cover Sht'!$A$10="POST  DESIGN  SERVICES",'Cover Sht'!$E$21,'Cover Sht'!$E$19)</f>
        <v>0</v>
      </c>
      <c r="V5" s="48"/>
      <c r="W5" s="47"/>
      <c r="X5" s="48"/>
      <c r="Y5" s="81" t="s">
        <v>249</v>
      </c>
      <c r="Z5" s="91">
        <f>'Cover Sht'!$A$28</f>
        <v>0</v>
      </c>
      <c r="AA5" s="48"/>
      <c r="AB5" s="48"/>
      <c r="AC5" s="48"/>
      <c r="AD5" s="81" t="s">
        <v>248</v>
      </c>
      <c r="AE5" s="208">
        <f>IF('Cover Sht'!$A$10="POST  DESIGN  SERVICES",'Cover Sht'!$E$21,'Cover Sht'!$E$19)</f>
        <v>0</v>
      </c>
      <c r="AF5" s="47"/>
      <c r="AG5" s="48"/>
      <c r="AH5" s="48"/>
      <c r="AI5" s="48"/>
      <c r="AJ5" s="81" t="s">
        <v>249</v>
      </c>
      <c r="AK5" s="91">
        <f>'Cover Sht'!$A$28</f>
        <v>0</v>
      </c>
      <c r="AL5" s="48"/>
      <c r="AM5" s="48"/>
      <c r="AN5" s="48"/>
      <c r="AO5" s="48"/>
      <c r="AP5" s="81" t="s">
        <v>248</v>
      </c>
      <c r="AQ5" s="208">
        <f>IF('Cover Sht'!$A$10="POST  DESIGN  SERVICES",'Cover Sht'!$E$21,'Cover Sht'!$E$19)</f>
        <v>0</v>
      </c>
      <c r="AR5" s="47"/>
      <c r="AS5" s="48"/>
      <c r="AT5" s="48"/>
      <c r="AU5" s="48"/>
      <c r="AV5" s="81" t="s">
        <v>249</v>
      </c>
      <c r="AW5" s="91">
        <f>'Cover Sht'!$A$28</f>
        <v>0</v>
      </c>
      <c r="AX5" s="48"/>
      <c r="AY5" s="48"/>
      <c r="AZ5" s="48"/>
      <c r="BA5" s="48"/>
      <c r="BB5" s="81" t="s">
        <v>248</v>
      </c>
      <c r="BC5" s="208">
        <f>IF('Cover Sht'!$A$10="POST  DESIGN  SERVICES",'Cover Sht'!$E$21,'Cover Sht'!$E$19)</f>
        <v>0</v>
      </c>
      <c r="BD5" s="47"/>
      <c r="BE5" s="48"/>
      <c r="BF5" s="48"/>
      <c r="BG5" s="48"/>
      <c r="BH5" s="81" t="s">
        <v>249</v>
      </c>
      <c r="BI5" s="91">
        <f>'Cover Sht'!$A$28</f>
        <v>0</v>
      </c>
      <c r="BJ5" s="499"/>
      <c r="BK5" s="499"/>
      <c r="BL5" s="499"/>
      <c r="BM5" s="48"/>
    </row>
    <row r="6" spans="1:65" ht="12.2" customHeight="1" x14ac:dyDescent="0.2">
      <c r="A6" s="392"/>
      <c r="B6" s="392"/>
      <c r="C6" s="421"/>
      <c r="D6" s="452"/>
      <c r="E6" s="392"/>
      <c r="F6" s="392"/>
      <c r="G6" s="392"/>
      <c r="H6" s="421"/>
      <c r="I6" s="452"/>
      <c r="J6" s="452"/>
      <c r="K6" s="452"/>
      <c r="L6" s="452"/>
      <c r="M6" s="452"/>
      <c r="N6" s="452"/>
      <c r="O6" s="452"/>
      <c r="P6" s="452"/>
      <c r="Q6" s="452"/>
      <c r="R6" s="45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48"/>
    </row>
    <row r="7" spans="1:65" ht="12.2" customHeight="1" x14ac:dyDescent="0.2">
      <c r="A7" s="392"/>
      <c r="B7" s="392"/>
      <c r="C7" s="421"/>
      <c r="D7" s="452"/>
      <c r="E7" s="392"/>
      <c r="F7" s="392"/>
      <c r="G7" s="392"/>
      <c r="H7" s="421"/>
      <c r="I7" s="452"/>
      <c r="J7" s="452"/>
      <c r="K7" s="452"/>
      <c r="L7" s="452"/>
      <c r="M7" s="452"/>
      <c r="N7" s="452"/>
      <c r="O7" s="452"/>
      <c r="P7" s="452"/>
      <c r="Q7" s="452"/>
      <c r="R7" s="452"/>
      <c r="S7" s="392"/>
      <c r="T7" s="392"/>
      <c r="U7" s="392" t="s">
        <v>245</v>
      </c>
      <c r="V7" s="392"/>
      <c r="W7" s="421" t="s">
        <v>245</v>
      </c>
      <c r="X7" s="156" t="s">
        <v>245</v>
      </c>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48"/>
    </row>
    <row r="8" spans="1:65" ht="12.2" customHeight="1" x14ac:dyDescent="0.2">
      <c r="A8" s="392"/>
      <c r="B8" s="414"/>
      <c r="C8" s="414"/>
      <c r="D8" s="414"/>
      <c r="E8" s="414"/>
      <c r="F8" s="414"/>
      <c r="G8" s="392"/>
      <c r="H8" s="421"/>
      <c r="I8" s="452"/>
      <c r="J8" s="452"/>
      <c r="K8" s="452"/>
      <c r="L8" s="452"/>
      <c r="M8" s="452"/>
      <c r="N8" s="452"/>
      <c r="O8" s="452"/>
      <c r="P8" s="452"/>
      <c r="Q8" s="452"/>
      <c r="R8" s="452"/>
      <c r="S8" s="392"/>
      <c r="T8" s="500"/>
      <c r="U8" s="392"/>
      <c r="V8" s="392"/>
      <c r="W8" s="392"/>
      <c r="X8" s="392"/>
      <c r="Y8" s="501"/>
      <c r="Z8" s="501"/>
      <c r="AA8" s="501"/>
      <c r="AB8" s="392"/>
      <c r="AC8" s="392"/>
      <c r="AD8" s="59" t="s">
        <v>359</v>
      </c>
      <c r="AE8" s="92"/>
      <c r="AF8" s="92"/>
      <c r="AG8" s="92"/>
      <c r="AH8" s="60" t="s">
        <v>625</v>
      </c>
      <c r="AI8" s="48"/>
      <c r="AJ8" s="59" t="s">
        <v>360</v>
      </c>
      <c r="AK8" s="92"/>
      <c r="AL8" s="92"/>
      <c r="AM8" s="92"/>
      <c r="AN8" s="60" t="s">
        <v>625</v>
      </c>
      <c r="AO8" s="111"/>
      <c r="AP8" s="59" t="s">
        <v>357</v>
      </c>
      <c r="AQ8" s="92"/>
      <c r="AR8" s="92"/>
      <c r="AS8" s="92"/>
      <c r="AT8" s="60" t="s">
        <v>625</v>
      </c>
      <c r="AU8" s="92"/>
      <c r="AV8" s="59" t="s">
        <v>320</v>
      </c>
      <c r="AW8" s="92"/>
      <c r="AX8" s="92"/>
      <c r="AY8" s="92"/>
      <c r="AZ8" s="60" t="s">
        <v>625</v>
      </c>
      <c r="BA8" s="60"/>
      <c r="BB8" s="59" t="s">
        <v>318</v>
      </c>
      <c r="BC8" s="92"/>
      <c r="BD8" s="92"/>
      <c r="BE8" s="92"/>
      <c r="BF8" s="60" t="s">
        <v>625</v>
      </c>
      <c r="BG8" s="48"/>
      <c r="BH8" s="59" t="s">
        <v>484</v>
      </c>
      <c r="BI8" s="92"/>
      <c r="BJ8" s="92"/>
      <c r="BK8" s="92"/>
      <c r="BL8" s="60" t="s">
        <v>625</v>
      </c>
      <c r="BM8" s="48"/>
    </row>
    <row r="9" spans="1:65" ht="12.2" customHeight="1" x14ac:dyDescent="0.2">
      <c r="A9" s="392"/>
      <c r="B9" s="392"/>
      <c r="C9" s="392"/>
      <c r="D9" s="392"/>
      <c r="E9" s="392"/>
      <c r="F9" s="392"/>
      <c r="G9" s="392"/>
      <c r="H9" s="392"/>
      <c r="I9" s="392"/>
      <c r="J9" s="392"/>
      <c r="K9" s="438" t="s">
        <v>537</v>
      </c>
      <c r="L9" s="392"/>
      <c r="M9" s="392"/>
      <c r="N9" s="392"/>
      <c r="O9" s="392"/>
      <c r="P9" s="392"/>
      <c r="Q9" s="392"/>
      <c r="R9" s="392"/>
      <c r="S9" s="392"/>
      <c r="T9" s="443" t="s">
        <v>35</v>
      </c>
      <c r="U9" s="392"/>
      <c r="V9" s="392"/>
      <c r="W9" s="392"/>
      <c r="X9" s="392"/>
      <c r="Y9" s="443"/>
      <c r="Z9" s="392"/>
      <c r="AA9" s="392"/>
      <c r="AB9" s="392"/>
      <c r="AC9" s="392"/>
      <c r="AD9" s="60" t="s">
        <v>624</v>
      </c>
      <c r="AE9" s="61"/>
      <c r="AF9" s="48"/>
      <c r="AG9" s="60" t="s">
        <v>253</v>
      </c>
      <c r="AH9" s="60" t="s">
        <v>253</v>
      </c>
      <c r="AI9" s="92"/>
      <c r="AJ9" s="60" t="s">
        <v>624</v>
      </c>
      <c r="AK9" s="61"/>
      <c r="AL9" s="61"/>
      <c r="AM9" s="60" t="s">
        <v>253</v>
      </c>
      <c r="AN9" s="60" t="s">
        <v>253</v>
      </c>
      <c r="AO9" s="111"/>
      <c r="AP9" s="60" t="s">
        <v>624</v>
      </c>
      <c r="AQ9" s="92"/>
      <c r="AR9" s="92"/>
      <c r="AS9" s="60" t="s">
        <v>253</v>
      </c>
      <c r="AT9" s="60" t="s">
        <v>253</v>
      </c>
      <c r="AU9" s="92"/>
      <c r="AV9" s="60" t="s">
        <v>624</v>
      </c>
      <c r="AW9" s="92"/>
      <c r="AX9" s="92"/>
      <c r="AY9" s="60" t="s">
        <v>253</v>
      </c>
      <c r="AZ9" s="60" t="s">
        <v>253</v>
      </c>
      <c r="BA9" s="60"/>
      <c r="BB9" s="60" t="s">
        <v>624</v>
      </c>
      <c r="BC9" s="92"/>
      <c r="BD9" s="92"/>
      <c r="BE9" s="60" t="s">
        <v>253</v>
      </c>
      <c r="BF9" s="60" t="s">
        <v>253</v>
      </c>
      <c r="BG9" s="48"/>
      <c r="BH9" s="60" t="s">
        <v>624</v>
      </c>
      <c r="BI9" s="92"/>
      <c r="BJ9" s="92"/>
      <c r="BK9" s="60" t="s">
        <v>253</v>
      </c>
      <c r="BL9" s="60" t="s">
        <v>253</v>
      </c>
      <c r="BM9" s="48"/>
    </row>
    <row r="10" spans="1:65" ht="12.2" customHeight="1" thickBot="1" x14ac:dyDescent="0.25">
      <c r="A10" s="392" t="s">
        <v>245</v>
      </c>
      <c r="B10" s="394" t="s">
        <v>192</v>
      </c>
      <c r="C10" s="394"/>
      <c r="D10" s="395"/>
      <c r="E10" s="396" t="s">
        <v>238</v>
      </c>
      <c r="F10" s="396"/>
      <c r="G10" s="396" t="s">
        <v>239</v>
      </c>
      <c r="H10" s="396" t="s">
        <v>193</v>
      </c>
      <c r="I10" s="496" t="s">
        <v>245</v>
      </c>
      <c r="J10" s="392"/>
      <c r="K10" s="394" t="s">
        <v>192</v>
      </c>
      <c r="L10" s="394"/>
      <c r="M10" s="395"/>
      <c r="N10" s="396" t="s">
        <v>538</v>
      </c>
      <c r="O10" s="396" t="s">
        <v>711</v>
      </c>
      <c r="P10" s="396" t="s">
        <v>539</v>
      </c>
      <c r="Q10" s="396" t="s">
        <v>540</v>
      </c>
      <c r="R10" s="496"/>
      <c r="S10" s="392"/>
      <c r="T10" s="444" t="s">
        <v>36</v>
      </c>
      <c r="U10" s="444"/>
      <c r="V10" s="445">
        <v>1</v>
      </c>
      <c r="W10" s="444"/>
      <c r="X10" s="446" t="s">
        <v>245</v>
      </c>
      <c r="Y10" s="444"/>
      <c r="Z10" s="392"/>
      <c r="AA10" s="502"/>
      <c r="AB10" s="392"/>
      <c r="AC10" s="392"/>
      <c r="AD10" s="503" t="s">
        <v>231</v>
      </c>
      <c r="AE10" s="503"/>
      <c r="AF10" s="504">
        <v>0</v>
      </c>
      <c r="AG10" s="505">
        <v>0</v>
      </c>
      <c r="AH10" s="506">
        <f t="shared" ref="AH10:AH12" si="0">AF10*AG10</f>
        <v>0</v>
      </c>
      <c r="AI10" s="92"/>
      <c r="AJ10" s="666" t="s">
        <v>231</v>
      </c>
      <c r="AK10" s="503"/>
      <c r="AL10" s="504">
        <v>0</v>
      </c>
      <c r="AM10" s="505">
        <v>0</v>
      </c>
      <c r="AN10" s="506">
        <f t="shared" ref="AN10:AN18" si="1">AL10*AM10</f>
        <v>0</v>
      </c>
      <c r="AO10" s="111"/>
      <c r="AP10" s="666" t="s">
        <v>231</v>
      </c>
      <c r="AQ10" s="666"/>
      <c r="AR10" s="504">
        <v>0</v>
      </c>
      <c r="AS10" s="505">
        <v>0</v>
      </c>
      <c r="AT10" s="506">
        <f t="shared" ref="AT10:AT15" si="2">AR10*AS10</f>
        <v>0</v>
      </c>
      <c r="AU10" s="92"/>
      <c r="AV10" s="503" t="s">
        <v>231</v>
      </c>
      <c r="AW10" s="503"/>
      <c r="AX10" s="504">
        <v>0</v>
      </c>
      <c r="AY10" s="505">
        <v>0</v>
      </c>
      <c r="AZ10" s="506">
        <f t="shared" ref="AZ10:AZ15" si="3">AX10*AY10</f>
        <v>0</v>
      </c>
      <c r="BA10" s="111"/>
      <c r="BB10" s="503" t="s">
        <v>231</v>
      </c>
      <c r="BC10" s="503"/>
      <c r="BD10" s="504">
        <v>0</v>
      </c>
      <c r="BE10" s="505">
        <v>0</v>
      </c>
      <c r="BF10" s="506">
        <f t="shared" ref="BF10:BF15" si="4">BD10*BE10</f>
        <v>0</v>
      </c>
      <c r="BG10" s="48"/>
      <c r="BH10" s="503" t="s">
        <v>231</v>
      </c>
      <c r="BI10" s="503"/>
      <c r="BJ10" s="504">
        <v>0</v>
      </c>
      <c r="BK10" s="505">
        <v>0</v>
      </c>
      <c r="BL10" s="506">
        <f t="shared" ref="BL10:BL15" si="5">BJ10*BK10</f>
        <v>0</v>
      </c>
      <c r="BM10" s="48"/>
    </row>
    <row r="11" spans="1:65" ht="12.2" customHeight="1" x14ac:dyDescent="0.2">
      <c r="A11" s="395"/>
      <c r="B11" s="438" t="s">
        <v>359</v>
      </c>
      <c r="C11" s="514"/>
      <c r="D11" s="514"/>
      <c r="E11" s="519">
        <f>+'Labor Summary'!W9</f>
        <v>0</v>
      </c>
      <c r="F11" s="392"/>
      <c r="G11" s="415">
        <f>W26+X26</f>
        <v>0</v>
      </c>
      <c r="H11" s="416">
        <f>CEILING(E11*G11,0.01)</f>
        <v>0</v>
      </c>
      <c r="I11" s="392"/>
      <c r="J11" s="392"/>
      <c r="K11" s="395" t="s">
        <v>104</v>
      </c>
      <c r="L11" s="414"/>
      <c r="M11" s="414"/>
      <c r="N11" s="440">
        <f>+'Labor Summary'!AU9</f>
        <v>0</v>
      </c>
      <c r="O11" s="441">
        <f>+IF(E13=0, ,N11/E13)</f>
        <v>0</v>
      </c>
      <c r="P11" s="398">
        <f>+'Fee Summary'!$AH$25/2</f>
        <v>0</v>
      </c>
      <c r="Q11" s="416">
        <f>+N11*P11</f>
        <v>0</v>
      </c>
      <c r="R11" s="392"/>
      <c r="S11" s="392"/>
      <c r="T11" s="444" t="s">
        <v>37</v>
      </c>
      <c r="U11" s="444"/>
      <c r="V11" s="447">
        <v>0</v>
      </c>
      <c r="W11" s="448"/>
      <c r="X11" s="392"/>
      <c r="Y11" s="444"/>
      <c r="Z11" s="392"/>
      <c r="AA11" s="502"/>
      <c r="AB11" s="392"/>
      <c r="AC11" s="392"/>
      <c r="AD11" s="503" t="s">
        <v>231</v>
      </c>
      <c r="AE11" s="503"/>
      <c r="AF11" s="504">
        <v>0</v>
      </c>
      <c r="AG11" s="505">
        <v>0</v>
      </c>
      <c r="AH11" s="506">
        <f t="shared" si="0"/>
        <v>0</v>
      </c>
      <c r="AI11" s="92"/>
      <c r="AJ11" s="666" t="s">
        <v>231</v>
      </c>
      <c r="AK11" s="666"/>
      <c r="AL11" s="504">
        <v>0</v>
      </c>
      <c r="AM11" s="505">
        <v>0</v>
      </c>
      <c r="AN11" s="506">
        <f t="shared" si="1"/>
        <v>0</v>
      </c>
      <c r="AO11" s="111"/>
      <c r="AP11" s="503" t="s">
        <v>231</v>
      </c>
      <c r="AQ11" s="503"/>
      <c r="AR11" s="504">
        <v>0</v>
      </c>
      <c r="AS11" s="505">
        <v>0</v>
      </c>
      <c r="AT11" s="506">
        <f t="shared" si="2"/>
        <v>0</v>
      </c>
      <c r="AU11" s="92"/>
      <c r="AV11" s="503" t="s">
        <v>231</v>
      </c>
      <c r="AW11" s="503"/>
      <c r="AX11" s="504">
        <v>0</v>
      </c>
      <c r="AY11" s="505">
        <v>0</v>
      </c>
      <c r="AZ11" s="506">
        <f t="shared" si="3"/>
        <v>0</v>
      </c>
      <c r="BA11" s="111"/>
      <c r="BB11" s="503" t="s">
        <v>231</v>
      </c>
      <c r="BC11" s="503"/>
      <c r="BD11" s="504">
        <v>0</v>
      </c>
      <c r="BE11" s="505">
        <v>0</v>
      </c>
      <c r="BF11" s="506">
        <f t="shared" si="4"/>
        <v>0</v>
      </c>
      <c r="BG11" s="48"/>
      <c r="BH11" s="503" t="s">
        <v>231</v>
      </c>
      <c r="BI11" s="503"/>
      <c r="BJ11" s="504">
        <v>0</v>
      </c>
      <c r="BK11" s="505">
        <v>0</v>
      </c>
      <c r="BL11" s="506">
        <f t="shared" si="5"/>
        <v>0</v>
      </c>
      <c r="BM11" s="48"/>
    </row>
    <row r="12" spans="1:65" ht="14.1" customHeight="1" x14ac:dyDescent="0.2">
      <c r="A12" s="395"/>
      <c r="B12" s="438" t="s">
        <v>256</v>
      </c>
      <c r="C12" s="514"/>
      <c r="D12" s="514"/>
      <c r="E12" s="519">
        <f>+'Labor Summary'!W10</f>
        <v>0</v>
      </c>
      <c r="F12" s="392"/>
      <c r="G12" s="415">
        <f t="shared" ref="G12:G25" si="6">W27+X27</f>
        <v>0</v>
      </c>
      <c r="H12" s="416">
        <f>CEILING(E12*G12,0.01)</f>
        <v>0</v>
      </c>
      <c r="I12" s="392"/>
      <c r="J12" s="392"/>
      <c r="K12" s="395" t="s">
        <v>360</v>
      </c>
      <c r="L12" s="392"/>
      <c r="M12" s="392"/>
      <c r="N12" s="440">
        <f>+'Labor Summary'!AU13</f>
        <v>0</v>
      </c>
      <c r="O12" s="441">
        <f t="shared" ref="O12:O20" si="7">+IF(E17=0, ,N12/E17)</f>
        <v>0</v>
      </c>
      <c r="P12" s="398">
        <f>+'Fee Summary'!$AN$19/2</f>
        <v>0</v>
      </c>
      <c r="Q12" s="416">
        <f>+N12*P12</f>
        <v>0</v>
      </c>
      <c r="R12" s="392"/>
      <c r="S12" s="392"/>
      <c r="T12" s="444" t="s">
        <v>623</v>
      </c>
      <c r="U12" s="444"/>
      <c r="V12" s="695">
        <v>0</v>
      </c>
      <c r="W12" s="448"/>
      <c r="X12" s="392"/>
      <c r="Y12" s="444"/>
      <c r="Z12" s="392"/>
      <c r="AA12" s="502"/>
      <c r="AB12" s="392"/>
      <c r="AC12" s="392"/>
      <c r="AD12" s="503" t="s">
        <v>231</v>
      </c>
      <c r="AE12" s="503"/>
      <c r="AF12" s="508">
        <v>0</v>
      </c>
      <c r="AG12" s="509">
        <v>0</v>
      </c>
      <c r="AH12" s="510">
        <f t="shared" si="0"/>
        <v>0</v>
      </c>
      <c r="AI12" s="92"/>
      <c r="AJ12" s="503" t="s">
        <v>231</v>
      </c>
      <c r="AK12" s="503"/>
      <c r="AL12" s="504">
        <v>0</v>
      </c>
      <c r="AM12" s="505">
        <v>0</v>
      </c>
      <c r="AN12" s="506">
        <f t="shared" ref="AN12:AN14" si="8">AL12*AM12</f>
        <v>0</v>
      </c>
      <c r="AO12" s="111"/>
      <c r="AP12" s="503" t="s">
        <v>231</v>
      </c>
      <c r="AQ12" s="503"/>
      <c r="AR12" s="504">
        <v>0</v>
      </c>
      <c r="AS12" s="505">
        <v>0</v>
      </c>
      <c r="AT12" s="506">
        <f t="shared" si="2"/>
        <v>0</v>
      </c>
      <c r="AU12" s="92"/>
      <c r="AV12" s="503" t="s">
        <v>231</v>
      </c>
      <c r="AW12" s="503"/>
      <c r="AX12" s="504">
        <v>0</v>
      </c>
      <c r="AY12" s="505">
        <v>0</v>
      </c>
      <c r="AZ12" s="506">
        <f t="shared" si="3"/>
        <v>0</v>
      </c>
      <c r="BA12" s="111"/>
      <c r="BB12" s="503" t="s">
        <v>231</v>
      </c>
      <c r="BC12" s="503"/>
      <c r="BD12" s="504">
        <v>0</v>
      </c>
      <c r="BE12" s="505">
        <v>0</v>
      </c>
      <c r="BF12" s="506">
        <f t="shared" si="4"/>
        <v>0</v>
      </c>
      <c r="BG12" s="48"/>
      <c r="BH12" s="503" t="s">
        <v>231</v>
      </c>
      <c r="BI12" s="503"/>
      <c r="BJ12" s="504">
        <v>0</v>
      </c>
      <c r="BK12" s="505">
        <v>0</v>
      </c>
      <c r="BL12" s="506">
        <f t="shared" si="5"/>
        <v>0</v>
      </c>
      <c r="BM12" s="48"/>
    </row>
    <row r="13" spans="1:65" ht="14.1" customHeight="1" x14ac:dyDescent="0.2">
      <c r="A13" s="395"/>
      <c r="B13" s="438" t="s">
        <v>104</v>
      </c>
      <c r="C13" s="514"/>
      <c r="D13" s="514"/>
      <c r="E13" s="519">
        <f>+'Labor Summary'!W11</f>
        <v>0</v>
      </c>
      <c r="F13" s="392"/>
      <c r="G13" s="415">
        <f t="shared" si="6"/>
        <v>0</v>
      </c>
      <c r="H13" s="416">
        <f t="shared" ref="H13:H36" si="9">CEILING(E13*G13,0.01)</f>
        <v>0</v>
      </c>
      <c r="I13" s="392"/>
      <c r="J13" s="392"/>
      <c r="K13" s="395" t="s">
        <v>134</v>
      </c>
      <c r="L13" s="414"/>
      <c r="M13" s="392"/>
      <c r="N13" s="440">
        <f>+'Labor Summary'!AU14</f>
        <v>0</v>
      </c>
      <c r="O13" s="441">
        <f t="shared" si="7"/>
        <v>0</v>
      </c>
      <c r="P13" s="398">
        <f>+'Fee Summary'!$AN$31/2</f>
        <v>0</v>
      </c>
      <c r="Q13" s="416">
        <f>+N13*P13</f>
        <v>0</v>
      </c>
      <c r="R13" s="392"/>
      <c r="S13" s="392"/>
      <c r="T13" s="444"/>
      <c r="U13" s="444"/>
      <c r="V13" s="449">
        <f>SUM(V10:V12)</f>
        <v>1</v>
      </c>
      <c r="W13" s="444"/>
      <c r="X13" s="392"/>
      <c r="Y13" s="444"/>
      <c r="Z13" s="414"/>
      <c r="AA13" s="502"/>
      <c r="AB13" s="392"/>
      <c r="AC13" s="392"/>
      <c r="AD13" s="137"/>
      <c r="AE13" s="137"/>
      <c r="AF13" s="511">
        <f>SUM(AF10:AF12)</f>
        <v>0</v>
      </c>
      <c r="AG13" s="185"/>
      <c r="AH13" s="512">
        <f>SUM(AH10:AH12)</f>
        <v>0</v>
      </c>
      <c r="AI13" s="92"/>
      <c r="AJ13" s="503" t="s">
        <v>231</v>
      </c>
      <c r="AK13" s="503"/>
      <c r="AL13" s="504">
        <v>0</v>
      </c>
      <c r="AM13" s="505">
        <v>0</v>
      </c>
      <c r="AN13" s="506">
        <f t="shared" si="8"/>
        <v>0</v>
      </c>
      <c r="AO13" s="111"/>
      <c r="AP13" s="503" t="s">
        <v>231</v>
      </c>
      <c r="AQ13" s="503"/>
      <c r="AR13" s="504">
        <v>0</v>
      </c>
      <c r="AS13" s="505">
        <v>0</v>
      </c>
      <c r="AT13" s="506">
        <f t="shared" si="2"/>
        <v>0</v>
      </c>
      <c r="AU13" s="92"/>
      <c r="AV13" s="503" t="s">
        <v>231</v>
      </c>
      <c r="AW13" s="503"/>
      <c r="AX13" s="504">
        <v>0</v>
      </c>
      <c r="AY13" s="505">
        <v>0</v>
      </c>
      <c r="AZ13" s="506">
        <f t="shared" si="3"/>
        <v>0</v>
      </c>
      <c r="BA13" s="111"/>
      <c r="BB13" s="503" t="s">
        <v>231</v>
      </c>
      <c r="BC13" s="503"/>
      <c r="BD13" s="504">
        <v>0</v>
      </c>
      <c r="BE13" s="505">
        <v>0</v>
      </c>
      <c r="BF13" s="506">
        <f t="shared" si="4"/>
        <v>0</v>
      </c>
      <c r="BG13" s="48"/>
      <c r="BH13" s="503" t="s">
        <v>231</v>
      </c>
      <c r="BI13" s="503"/>
      <c r="BJ13" s="504">
        <v>0</v>
      </c>
      <c r="BK13" s="505">
        <v>0</v>
      </c>
      <c r="BL13" s="506">
        <f t="shared" si="5"/>
        <v>0</v>
      </c>
      <c r="BM13" s="48"/>
    </row>
    <row r="14" spans="1:65" ht="14.1" customHeight="1" x14ac:dyDescent="0.2">
      <c r="A14" s="395"/>
      <c r="B14" s="438" t="s">
        <v>356</v>
      </c>
      <c r="C14" s="514"/>
      <c r="D14" s="514"/>
      <c r="E14" s="519">
        <f>+'Labor Summary'!W12</f>
        <v>0</v>
      </c>
      <c r="F14" s="392"/>
      <c r="G14" s="415">
        <f>W29+X29</f>
        <v>0</v>
      </c>
      <c r="H14" s="416">
        <f t="shared" si="9"/>
        <v>0</v>
      </c>
      <c r="I14" s="392"/>
      <c r="J14" s="392"/>
      <c r="K14" s="395" t="s">
        <v>243</v>
      </c>
      <c r="L14" s="442"/>
      <c r="M14" s="442"/>
      <c r="N14" s="440">
        <f>+'Labor Summary'!AU15</f>
        <v>0</v>
      </c>
      <c r="O14" s="441">
        <f t="shared" si="7"/>
        <v>0</v>
      </c>
      <c r="P14" s="398">
        <f>+'Fee Summary'!$AN$40/2</f>
        <v>0</v>
      </c>
      <c r="Q14" s="416">
        <f>+N14*P14</f>
        <v>0</v>
      </c>
      <c r="R14" s="392"/>
      <c r="S14" s="392"/>
      <c r="T14" s="444" t="s">
        <v>194</v>
      </c>
      <c r="U14" s="444"/>
      <c r="V14" s="715">
        <v>0.13</v>
      </c>
      <c r="W14" s="444"/>
      <c r="X14" s="399"/>
      <c r="Y14" s="392"/>
      <c r="Z14" s="392"/>
      <c r="AA14" s="392"/>
      <c r="AB14" s="392"/>
      <c r="AC14" s="392"/>
      <c r="AD14" s="59" t="s">
        <v>256</v>
      </c>
      <c r="AE14" s="92"/>
      <c r="AF14" s="92"/>
      <c r="AG14" s="92"/>
      <c r="AH14" s="60" t="s">
        <v>625</v>
      </c>
      <c r="AI14" s="92"/>
      <c r="AJ14" s="503" t="s">
        <v>231</v>
      </c>
      <c r="AK14" s="503"/>
      <c r="AL14" s="504">
        <v>0</v>
      </c>
      <c r="AM14" s="505">
        <v>0</v>
      </c>
      <c r="AN14" s="506">
        <f t="shared" si="8"/>
        <v>0</v>
      </c>
      <c r="AO14" s="111"/>
      <c r="AP14" s="503" t="s">
        <v>231</v>
      </c>
      <c r="AQ14" s="503"/>
      <c r="AR14" s="504">
        <v>0</v>
      </c>
      <c r="AS14" s="505">
        <v>0</v>
      </c>
      <c r="AT14" s="506">
        <f t="shared" si="2"/>
        <v>0</v>
      </c>
      <c r="AU14" s="92"/>
      <c r="AV14" s="503" t="s">
        <v>231</v>
      </c>
      <c r="AW14" s="503"/>
      <c r="AX14" s="504">
        <v>0</v>
      </c>
      <c r="AY14" s="505">
        <v>0</v>
      </c>
      <c r="AZ14" s="506">
        <f t="shared" si="3"/>
        <v>0</v>
      </c>
      <c r="BA14" s="111"/>
      <c r="BB14" s="503" t="s">
        <v>231</v>
      </c>
      <c r="BC14" s="503"/>
      <c r="BD14" s="504">
        <v>0</v>
      </c>
      <c r="BE14" s="505">
        <v>0</v>
      </c>
      <c r="BF14" s="506">
        <f t="shared" si="4"/>
        <v>0</v>
      </c>
      <c r="BG14" s="48"/>
      <c r="BH14" s="503" t="s">
        <v>231</v>
      </c>
      <c r="BI14" s="503"/>
      <c r="BJ14" s="504">
        <v>0</v>
      </c>
      <c r="BK14" s="505">
        <v>0</v>
      </c>
      <c r="BL14" s="506">
        <f t="shared" si="5"/>
        <v>0</v>
      </c>
      <c r="BM14" s="48"/>
    </row>
    <row r="15" spans="1:65" ht="14.1" customHeight="1" x14ac:dyDescent="0.2">
      <c r="A15" s="395"/>
      <c r="B15" s="438" t="s">
        <v>63</v>
      </c>
      <c r="C15" s="156"/>
      <c r="D15" s="156"/>
      <c r="E15" s="519">
        <f>+'Labor Summary'!W13</f>
        <v>0</v>
      </c>
      <c r="F15" s="392"/>
      <c r="G15" s="415">
        <f t="shared" si="6"/>
        <v>0</v>
      </c>
      <c r="H15" s="416">
        <f t="shared" si="9"/>
        <v>0</v>
      </c>
      <c r="I15" s="392"/>
      <c r="J15" s="392"/>
      <c r="K15" s="395" t="s">
        <v>358</v>
      </c>
      <c r="L15" s="442"/>
      <c r="M15" s="442"/>
      <c r="N15" s="440">
        <f>+'Labor Summary'!AU16</f>
        <v>0</v>
      </c>
      <c r="O15" s="441">
        <f t="shared" si="7"/>
        <v>0</v>
      </c>
      <c r="P15" s="398">
        <f>+'Fee Summary'!$AN$49/2</f>
        <v>0</v>
      </c>
      <c r="Q15" s="416">
        <f>+N15*P15</f>
        <v>0</v>
      </c>
      <c r="R15" s="392"/>
      <c r="S15" s="392"/>
      <c r="T15" s="444" t="s">
        <v>516</v>
      </c>
      <c r="U15" s="444"/>
      <c r="V15" s="447">
        <v>0</v>
      </c>
      <c r="W15" s="444"/>
      <c r="X15" s="156"/>
      <c r="Y15" s="392"/>
      <c r="Z15" s="400"/>
      <c r="AA15" s="392"/>
      <c r="AB15" s="392"/>
      <c r="AC15" s="392"/>
      <c r="AD15" s="60" t="s">
        <v>624</v>
      </c>
      <c r="AE15" s="61"/>
      <c r="AF15" s="137"/>
      <c r="AG15" s="60" t="s">
        <v>253</v>
      </c>
      <c r="AH15" s="60" t="s">
        <v>253</v>
      </c>
      <c r="AI15" s="92"/>
      <c r="AJ15" s="503" t="s">
        <v>231</v>
      </c>
      <c r="AK15" s="503"/>
      <c r="AL15" s="504">
        <v>0</v>
      </c>
      <c r="AM15" s="505">
        <v>0</v>
      </c>
      <c r="AN15" s="506">
        <f t="shared" si="1"/>
        <v>0</v>
      </c>
      <c r="AO15" s="507"/>
      <c r="AP15" s="503" t="s">
        <v>231</v>
      </c>
      <c r="AQ15" s="503"/>
      <c r="AR15" s="508">
        <v>0</v>
      </c>
      <c r="AS15" s="509">
        <v>0</v>
      </c>
      <c r="AT15" s="510">
        <f t="shared" si="2"/>
        <v>0</v>
      </c>
      <c r="AU15" s="92"/>
      <c r="AV15" s="503" t="s">
        <v>231</v>
      </c>
      <c r="AW15" s="503"/>
      <c r="AX15" s="508">
        <v>0</v>
      </c>
      <c r="AY15" s="509">
        <v>0</v>
      </c>
      <c r="AZ15" s="510">
        <f t="shared" si="3"/>
        <v>0</v>
      </c>
      <c r="BA15" s="111"/>
      <c r="BB15" s="503" t="s">
        <v>231</v>
      </c>
      <c r="BC15" s="503"/>
      <c r="BD15" s="508">
        <v>0</v>
      </c>
      <c r="BE15" s="509">
        <v>0</v>
      </c>
      <c r="BF15" s="510">
        <f t="shared" si="4"/>
        <v>0</v>
      </c>
      <c r="BG15" s="48"/>
      <c r="BH15" s="503" t="s">
        <v>231</v>
      </c>
      <c r="BI15" s="503"/>
      <c r="BJ15" s="508">
        <v>0</v>
      </c>
      <c r="BK15" s="509">
        <v>0</v>
      </c>
      <c r="BL15" s="510">
        <f t="shared" si="5"/>
        <v>0</v>
      </c>
      <c r="BM15" s="48"/>
    </row>
    <row r="16" spans="1:65" ht="14.1" customHeight="1" x14ac:dyDescent="0.2">
      <c r="A16" s="395"/>
      <c r="B16" s="438" t="s">
        <v>365</v>
      </c>
      <c r="C16" s="156"/>
      <c r="D16" s="156"/>
      <c r="E16" s="519">
        <f>+'Labor Summary'!W14</f>
        <v>0</v>
      </c>
      <c r="F16" s="392"/>
      <c r="G16" s="415">
        <f t="shared" si="6"/>
        <v>0</v>
      </c>
      <c r="H16" s="416">
        <f t="shared" si="9"/>
        <v>0</v>
      </c>
      <c r="I16" s="392"/>
      <c r="J16" s="392"/>
      <c r="K16" s="395" t="s">
        <v>357</v>
      </c>
      <c r="L16" s="442"/>
      <c r="M16" s="442"/>
      <c r="N16" s="440">
        <f>+'Labor Summary'!AU17</f>
        <v>0</v>
      </c>
      <c r="O16" s="441">
        <f t="shared" si="7"/>
        <v>0</v>
      </c>
      <c r="P16" s="398">
        <f>+'Fee Summary'!$AT$16/2</f>
        <v>0</v>
      </c>
      <c r="Q16" s="416">
        <f t="shared" ref="Q16:Q20" si="10">+N16*P16</f>
        <v>0</v>
      </c>
      <c r="R16" s="392"/>
      <c r="S16" s="392"/>
      <c r="T16" s="156" t="s">
        <v>38</v>
      </c>
      <c r="U16" s="444"/>
      <c r="V16" s="401">
        <f>V13+V10*V14+V15</f>
        <v>1.1299999999999999</v>
      </c>
      <c r="W16" s="392"/>
      <c r="X16" s="156"/>
      <c r="Y16" s="392"/>
      <c r="Z16" s="400"/>
      <c r="AA16" s="392"/>
      <c r="AB16" s="392"/>
      <c r="AC16" s="392"/>
      <c r="AD16" s="503" t="s">
        <v>231</v>
      </c>
      <c r="AE16" s="503"/>
      <c r="AF16" s="504">
        <v>0</v>
      </c>
      <c r="AG16" s="505">
        <v>0</v>
      </c>
      <c r="AH16" s="506">
        <f t="shared" ref="AH16:AH18" si="11">AF16*AG16</f>
        <v>0</v>
      </c>
      <c r="AI16" s="92"/>
      <c r="AJ16" s="503" t="s">
        <v>231</v>
      </c>
      <c r="AK16" s="503"/>
      <c r="AL16" s="504">
        <v>0</v>
      </c>
      <c r="AM16" s="505">
        <v>0</v>
      </c>
      <c r="AN16" s="506">
        <f t="shared" si="1"/>
        <v>0</v>
      </c>
      <c r="AO16" s="60"/>
      <c r="AP16" s="137"/>
      <c r="AQ16" s="137"/>
      <c r="AR16" s="511">
        <f>SUM(AR10:AR15)</f>
        <v>0</v>
      </c>
      <c r="AS16" s="185"/>
      <c r="AT16" s="512">
        <f>SUM(AT10:AT15)</f>
        <v>0</v>
      </c>
      <c r="AU16" s="92"/>
      <c r="AV16" s="137"/>
      <c r="AW16" s="137"/>
      <c r="AX16" s="511">
        <f>SUM(AX10:AX15)</f>
        <v>0</v>
      </c>
      <c r="AY16" s="185"/>
      <c r="AZ16" s="512">
        <f>SUM(AZ10:AZ15)</f>
        <v>0</v>
      </c>
      <c r="BA16" s="507"/>
      <c r="BB16" s="137"/>
      <c r="BC16" s="137"/>
      <c r="BD16" s="511">
        <f>SUM(BD10:BD15)</f>
        <v>0</v>
      </c>
      <c r="BE16" s="185"/>
      <c r="BF16" s="512">
        <f>SUM(BF10:BF15)</f>
        <v>0</v>
      </c>
      <c r="BG16" s="48"/>
      <c r="BH16" s="137"/>
      <c r="BI16" s="137"/>
      <c r="BJ16" s="511">
        <f>SUM(BJ10:BJ15)</f>
        <v>0</v>
      </c>
      <c r="BK16" s="185"/>
      <c r="BL16" s="512">
        <f>SUM(BL10:BL15)</f>
        <v>0</v>
      </c>
      <c r="BM16" s="48"/>
    </row>
    <row r="17" spans="1:65" ht="14.1" customHeight="1" x14ac:dyDescent="0.2">
      <c r="A17" s="395"/>
      <c r="B17" s="438" t="s">
        <v>360</v>
      </c>
      <c r="C17" s="514"/>
      <c r="D17" s="156"/>
      <c r="E17" s="519">
        <f>+'Labor Summary'!W15</f>
        <v>0</v>
      </c>
      <c r="F17" s="392"/>
      <c r="G17" s="415">
        <f t="shared" si="6"/>
        <v>0</v>
      </c>
      <c r="H17" s="416">
        <f t="shared" si="9"/>
        <v>0</v>
      </c>
      <c r="I17" s="392"/>
      <c r="J17" s="392"/>
      <c r="K17" s="395" t="s">
        <v>280</v>
      </c>
      <c r="L17" s="442"/>
      <c r="M17" s="442"/>
      <c r="N17" s="440">
        <f>+'Labor Summary'!AU18</f>
        <v>0</v>
      </c>
      <c r="O17" s="441">
        <f t="shared" si="7"/>
        <v>0</v>
      </c>
      <c r="P17" s="398">
        <f>+'Fee Summary'!$AT$25/2</f>
        <v>0</v>
      </c>
      <c r="Q17" s="416">
        <f t="shared" si="10"/>
        <v>0</v>
      </c>
      <c r="R17" s="392"/>
      <c r="S17" s="392"/>
      <c r="T17" s="392"/>
      <c r="U17" s="450"/>
      <c r="V17" s="451"/>
      <c r="W17" s="451"/>
      <c r="X17" s="156"/>
      <c r="Y17" s="392"/>
      <c r="Z17" s="400"/>
      <c r="AA17" s="451"/>
      <c r="AB17" s="451"/>
      <c r="AC17" s="452"/>
      <c r="AD17" s="503" t="s">
        <v>231</v>
      </c>
      <c r="AE17" s="503"/>
      <c r="AF17" s="504">
        <v>0</v>
      </c>
      <c r="AG17" s="505">
        <v>0</v>
      </c>
      <c r="AH17" s="506">
        <f t="shared" si="11"/>
        <v>0</v>
      </c>
      <c r="AI17" s="92"/>
      <c r="AJ17" s="503" t="s">
        <v>231</v>
      </c>
      <c r="AK17" s="503"/>
      <c r="AL17" s="504">
        <v>0</v>
      </c>
      <c r="AM17" s="505">
        <v>0</v>
      </c>
      <c r="AN17" s="506">
        <f t="shared" si="1"/>
        <v>0</v>
      </c>
      <c r="AO17" s="60"/>
      <c r="AP17" s="59" t="s">
        <v>280</v>
      </c>
      <c r="AQ17" s="92"/>
      <c r="AR17" s="92"/>
      <c r="AS17" s="92"/>
      <c r="AT17" s="60" t="s">
        <v>625</v>
      </c>
      <c r="AU17" s="92"/>
      <c r="AV17" s="59" t="s">
        <v>321</v>
      </c>
      <c r="AW17" s="92"/>
      <c r="AX17" s="92"/>
      <c r="AY17" s="92"/>
      <c r="AZ17" s="60" t="s">
        <v>625</v>
      </c>
      <c r="BA17" s="60"/>
      <c r="BB17" s="59" t="s">
        <v>319</v>
      </c>
      <c r="BC17" s="92"/>
      <c r="BD17" s="92"/>
      <c r="BE17" s="92"/>
      <c r="BF17" s="60" t="s">
        <v>625</v>
      </c>
      <c r="BG17" s="48"/>
      <c r="BH17" s="59" t="s">
        <v>361</v>
      </c>
      <c r="BI17" s="92"/>
      <c r="BJ17" s="92"/>
      <c r="BK17" s="92"/>
      <c r="BL17" s="60" t="s">
        <v>625</v>
      </c>
      <c r="BM17" s="48"/>
    </row>
    <row r="18" spans="1:65" ht="12.2" customHeight="1" x14ac:dyDescent="0.2">
      <c r="A18" s="395"/>
      <c r="B18" s="438" t="s">
        <v>134</v>
      </c>
      <c r="C18" s="514"/>
      <c r="D18" s="514"/>
      <c r="E18" s="519">
        <f>+'Labor Summary'!W16</f>
        <v>0</v>
      </c>
      <c r="F18" s="392"/>
      <c r="G18" s="415">
        <f t="shared" si="6"/>
        <v>0</v>
      </c>
      <c r="H18" s="416">
        <f t="shared" si="9"/>
        <v>0</v>
      </c>
      <c r="I18" s="392"/>
      <c r="J18" s="392"/>
      <c r="K18" s="395" t="s">
        <v>819</v>
      </c>
      <c r="L18" s="442"/>
      <c r="M18" s="442"/>
      <c r="N18" s="440">
        <f>+'Labor Summary'!AU19</f>
        <v>0</v>
      </c>
      <c r="O18" s="441">
        <f t="shared" si="7"/>
        <v>0</v>
      </c>
      <c r="P18" s="398">
        <f>+'Fee Summary'!$AT$34/2</f>
        <v>0</v>
      </c>
      <c r="Q18" s="416">
        <f t="shared" si="10"/>
        <v>0</v>
      </c>
      <c r="R18" s="392"/>
      <c r="S18" s="392"/>
      <c r="T18" s="392"/>
      <c r="U18" s="452"/>
      <c r="V18" s="452"/>
      <c r="W18" s="452"/>
      <c r="X18" s="392"/>
      <c r="Y18" s="392"/>
      <c r="Z18" s="400"/>
      <c r="AA18" s="452"/>
      <c r="AB18" s="452"/>
      <c r="AC18" s="451"/>
      <c r="AD18" s="503" t="s">
        <v>231</v>
      </c>
      <c r="AE18" s="503"/>
      <c r="AF18" s="508">
        <v>0</v>
      </c>
      <c r="AG18" s="509">
        <v>0</v>
      </c>
      <c r="AH18" s="510">
        <f t="shared" si="11"/>
        <v>0</v>
      </c>
      <c r="AI18" s="92"/>
      <c r="AJ18" s="503" t="s">
        <v>231</v>
      </c>
      <c r="AK18" s="503"/>
      <c r="AL18" s="508">
        <v>0</v>
      </c>
      <c r="AM18" s="509">
        <v>0</v>
      </c>
      <c r="AN18" s="510">
        <f t="shared" si="1"/>
        <v>0</v>
      </c>
      <c r="AO18" s="111"/>
      <c r="AP18" s="60" t="s">
        <v>624</v>
      </c>
      <c r="AQ18" s="92"/>
      <c r="AR18" s="92"/>
      <c r="AS18" s="60" t="s">
        <v>253</v>
      </c>
      <c r="AT18" s="60" t="s">
        <v>253</v>
      </c>
      <c r="AU18" s="92"/>
      <c r="AV18" s="60" t="s">
        <v>624</v>
      </c>
      <c r="AW18" s="92"/>
      <c r="AX18" s="92"/>
      <c r="AY18" s="60" t="s">
        <v>253</v>
      </c>
      <c r="AZ18" s="60" t="s">
        <v>253</v>
      </c>
      <c r="BA18" s="60"/>
      <c r="BB18" s="60" t="s">
        <v>624</v>
      </c>
      <c r="BC18" s="92"/>
      <c r="BD18" s="92"/>
      <c r="BE18" s="60" t="s">
        <v>253</v>
      </c>
      <c r="BF18" s="60" t="s">
        <v>253</v>
      </c>
      <c r="BG18" s="48"/>
      <c r="BH18" s="60" t="s">
        <v>624</v>
      </c>
      <c r="BI18" s="92"/>
      <c r="BJ18" s="92"/>
      <c r="BK18" s="60" t="s">
        <v>253</v>
      </c>
      <c r="BL18" s="60" t="s">
        <v>253</v>
      </c>
      <c r="BM18" s="48"/>
    </row>
    <row r="19" spans="1:65" ht="12.2" customHeight="1" x14ac:dyDescent="0.2">
      <c r="A19" s="395"/>
      <c r="B19" s="438" t="s">
        <v>243</v>
      </c>
      <c r="C19" s="514"/>
      <c r="D19" s="514"/>
      <c r="E19" s="519">
        <f>+'Labor Summary'!W17</f>
        <v>0</v>
      </c>
      <c r="F19" s="392"/>
      <c r="G19" s="415">
        <f t="shared" si="6"/>
        <v>0</v>
      </c>
      <c r="H19" s="416">
        <f t="shared" si="9"/>
        <v>0</v>
      </c>
      <c r="I19" s="395"/>
      <c r="J19" s="392"/>
      <c r="K19" s="395" t="s">
        <v>653</v>
      </c>
      <c r="L19" s="442"/>
      <c r="M19" s="442"/>
      <c r="N19" s="440">
        <f>+'Labor Summary'!AU20</f>
        <v>0</v>
      </c>
      <c r="O19" s="441">
        <f t="shared" si="7"/>
        <v>0</v>
      </c>
      <c r="P19" s="398">
        <f>+'Fee Summary'!$AT$43/2</f>
        <v>0</v>
      </c>
      <c r="Q19" s="416">
        <f t="shared" si="10"/>
        <v>0</v>
      </c>
      <c r="R19" s="395"/>
      <c r="S19" s="392"/>
      <c r="T19" s="392" t="s">
        <v>521</v>
      </c>
      <c r="U19" s="452"/>
      <c r="V19" s="452"/>
      <c r="W19" s="452"/>
      <c r="X19" s="156"/>
      <c r="Y19" s="392"/>
      <c r="Z19" s="400"/>
      <c r="AA19" s="452"/>
      <c r="AB19" s="452"/>
      <c r="AC19" s="452"/>
      <c r="AD19" s="137"/>
      <c r="AE19" s="137"/>
      <c r="AF19" s="511">
        <f>SUM(AF16:AF18)</f>
        <v>0</v>
      </c>
      <c r="AG19" s="185"/>
      <c r="AH19" s="512">
        <f>SUM(AH16:AH18)</f>
        <v>0</v>
      </c>
      <c r="AI19" s="92"/>
      <c r="AJ19" s="137"/>
      <c r="AK19" s="137"/>
      <c r="AL19" s="511">
        <f>SUM(AL10:AL18)</f>
        <v>0</v>
      </c>
      <c r="AM19" s="185"/>
      <c r="AN19" s="512">
        <f>SUM(AN10:AN18)</f>
        <v>0</v>
      </c>
      <c r="AO19" s="111"/>
      <c r="AP19" s="666" t="s">
        <v>231</v>
      </c>
      <c r="AQ19" s="666"/>
      <c r="AR19" s="504">
        <v>0</v>
      </c>
      <c r="AS19" s="505">
        <v>0</v>
      </c>
      <c r="AT19" s="506">
        <f t="shared" ref="AT19:AT24" si="12">AR19*AS19</f>
        <v>0</v>
      </c>
      <c r="AU19" s="92"/>
      <c r="AV19" s="503" t="s">
        <v>231</v>
      </c>
      <c r="AW19" s="503"/>
      <c r="AX19" s="504">
        <v>0</v>
      </c>
      <c r="AY19" s="505">
        <v>0</v>
      </c>
      <c r="AZ19" s="506">
        <f t="shared" ref="AZ19:AZ24" si="13">AX19*AY19</f>
        <v>0</v>
      </c>
      <c r="BA19" s="111"/>
      <c r="BB19" s="503" t="s">
        <v>231</v>
      </c>
      <c r="BC19" s="503"/>
      <c r="BD19" s="504">
        <v>0</v>
      </c>
      <c r="BE19" s="505">
        <v>0</v>
      </c>
      <c r="BF19" s="506">
        <f t="shared" ref="BF19:BF24" si="14">BD19*BE19</f>
        <v>0</v>
      </c>
      <c r="BG19" s="48"/>
      <c r="BH19" s="503" t="s">
        <v>231</v>
      </c>
      <c r="BI19" s="503"/>
      <c r="BJ19" s="504">
        <v>0</v>
      </c>
      <c r="BK19" s="505">
        <v>0</v>
      </c>
      <c r="BL19" s="506">
        <f t="shared" ref="BL19:BL24" si="15">BJ19*BK19</f>
        <v>0</v>
      </c>
      <c r="BM19" s="48"/>
    </row>
    <row r="20" spans="1:65" ht="12.2" customHeight="1" x14ac:dyDescent="0.2">
      <c r="A20" s="395"/>
      <c r="B20" s="438" t="s">
        <v>358</v>
      </c>
      <c r="C20" s="514"/>
      <c r="D20" s="514"/>
      <c r="E20" s="519">
        <f>+'Labor Summary'!W18</f>
        <v>0</v>
      </c>
      <c r="F20" s="392"/>
      <c r="G20" s="415">
        <f t="shared" si="6"/>
        <v>0</v>
      </c>
      <c r="H20" s="416">
        <f t="shared" si="9"/>
        <v>0</v>
      </c>
      <c r="I20" s="395"/>
      <c r="J20" s="392"/>
      <c r="K20" s="395" t="s">
        <v>654</v>
      </c>
      <c r="L20" s="442"/>
      <c r="M20" s="442"/>
      <c r="N20" s="440">
        <f>+'Labor Summary'!AU21</f>
        <v>0</v>
      </c>
      <c r="O20" s="441">
        <f t="shared" si="7"/>
        <v>0</v>
      </c>
      <c r="P20" s="398">
        <f>+'Fee Summary'!$AT$52/2</f>
        <v>0</v>
      </c>
      <c r="Q20" s="416">
        <f t="shared" si="10"/>
        <v>0</v>
      </c>
      <c r="R20" s="395"/>
      <c r="S20" s="392"/>
      <c r="T20" s="392"/>
      <c r="U20" s="452"/>
      <c r="V20" s="452"/>
      <c r="W20" s="452"/>
      <c r="X20" s="156"/>
      <c r="Y20" s="392"/>
      <c r="Z20" s="400"/>
      <c r="AA20" s="452"/>
      <c r="AB20" s="452"/>
      <c r="AC20" s="452"/>
      <c r="AD20" s="59" t="s">
        <v>104</v>
      </c>
      <c r="AE20" s="92"/>
      <c r="AF20" s="92"/>
      <c r="AG20" s="92"/>
      <c r="AH20" s="60" t="s">
        <v>625</v>
      </c>
      <c r="AI20" s="92"/>
      <c r="AJ20" s="59" t="s">
        <v>134</v>
      </c>
      <c r="AK20" s="92"/>
      <c r="AL20" s="92"/>
      <c r="AM20" s="92"/>
      <c r="AN20" s="60" t="s">
        <v>625</v>
      </c>
      <c r="AO20" s="111"/>
      <c r="AP20" s="503" t="s">
        <v>231</v>
      </c>
      <c r="AQ20" s="503"/>
      <c r="AR20" s="504">
        <v>0</v>
      </c>
      <c r="AS20" s="505">
        <v>0</v>
      </c>
      <c r="AT20" s="506">
        <f t="shared" si="12"/>
        <v>0</v>
      </c>
      <c r="AU20" s="92"/>
      <c r="AV20" s="503" t="s">
        <v>231</v>
      </c>
      <c r="AW20" s="503"/>
      <c r="AX20" s="504">
        <v>0</v>
      </c>
      <c r="AY20" s="505">
        <v>0</v>
      </c>
      <c r="AZ20" s="506">
        <f t="shared" si="13"/>
        <v>0</v>
      </c>
      <c r="BA20" s="111"/>
      <c r="BB20" s="503" t="s">
        <v>231</v>
      </c>
      <c r="BC20" s="503"/>
      <c r="BD20" s="504">
        <v>0</v>
      </c>
      <c r="BE20" s="505">
        <v>0</v>
      </c>
      <c r="BF20" s="506">
        <f t="shared" si="14"/>
        <v>0</v>
      </c>
      <c r="BG20" s="48"/>
      <c r="BH20" s="503" t="s">
        <v>231</v>
      </c>
      <c r="BI20" s="503"/>
      <c r="BJ20" s="504">
        <v>0</v>
      </c>
      <c r="BK20" s="505">
        <v>0</v>
      </c>
      <c r="BL20" s="506">
        <f t="shared" si="15"/>
        <v>0</v>
      </c>
      <c r="BM20" s="48"/>
    </row>
    <row r="21" spans="1:65" ht="12.2" customHeight="1" x14ac:dyDescent="0.2">
      <c r="A21" s="395"/>
      <c r="B21" s="438" t="s">
        <v>357</v>
      </c>
      <c r="C21" s="156"/>
      <c r="D21" s="156"/>
      <c r="E21" s="440">
        <f>+'Labor Summary'!W19</f>
        <v>0</v>
      </c>
      <c r="F21" s="417" t="s">
        <v>245</v>
      </c>
      <c r="G21" s="415">
        <f t="shared" si="6"/>
        <v>0</v>
      </c>
      <c r="H21" s="416">
        <f t="shared" si="9"/>
        <v>0</v>
      </c>
      <c r="I21" s="395"/>
      <c r="J21" s="392"/>
      <c r="K21" s="395" t="s">
        <v>321</v>
      </c>
      <c r="L21" s="392"/>
      <c r="M21" s="442"/>
      <c r="N21" s="440">
        <f>+'Labor Summary'!AU23</f>
        <v>0</v>
      </c>
      <c r="O21" s="441">
        <f>+IF(E27=0, ,N21/E27)</f>
        <v>0</v>
      </c>
      <c r="P21" s="398">
        <f>+'Fee Summary'!$AZ$25/2</f>
        <v>0</v>
      </c>
      <c r="Q21" s="416">
        <f t="shared" ref="Q21:Q27" si="16">+N21*P21</f>
        <v>0</v>
      </c>
      <c r="R21" s="395"/>
      <c r="S21" s="392"/>
      <c r="T21" s="392"/>
      <c r="U21" s="513"/>
      <c r="V21" s="452"/>
      <c r="W21" s="452"/>
      <c r="X21" s="156"/>
      <c r="Y21" s="392"/>
      <c r="Z21" s="401"/>
      <c r="AA21" s="452"/>
      <c r="AB21" s="452"/>
      <c r="AC21" s="451"/>
      <c r="AD21" s="60" t="s">
        <v>624</v>
      </c>
      <c r="AE21" s="92"/>
      <c r="AF21" s="137"/>
      <c r="AG21" s="60" t="s">
        <v>253</v>
      </c>
      <c r="AH21" s="60" t="s">
        <v>253</v>
      </c>
      <c r="AI21" s="92"/>
      <c r="AJ21" s="60" t="s">
        <v>624</v>
      </c>
      <c r="AK21" s="92"/>
      <c r="AL21" s="92"/>
      <c r="AM21" s="60" t="s">
        <v>253</v>
      </c>
      <c r="AN21" s="60" t="s">
        <v>253</v>
      </c>
      <c r="AO21" s="111"/>
      <c r="AP21" s="503" t="s">
        <v>231</v>
      </c>
      <c r="AQ21" s="503"/>
      <c r="AR21" s="504">
        <v>0</v>
      </c>
      <c r="AS21" s="505">
        <v>0</v>
      </c>
      <c r="AT21" s="506">
        <f t="shared" si="12"/>
        <v>0</v>
      </c>
      <c r="AU21" s="92"/>
      <c r="AV21" s="503" t="s">
        <v>231</v>
      </c>
      <c r="AW21" s="503"/>
      <c r="AX21" s="504">
        <v>0</v>
      </c>
      <c r="AY21" s="505">
        <v>0</v>
      </c>
      <c r="AZ21" s="506">
        <f t="shared" si="13"/>
        <v>0</v>
      </c>
      <c r="BA21" s="111"/>
      <c r="BB21" s="503" t="s">
        <v>231</v>
      </c>
      <c r="BC21" s="503"/>
      <c r="BD21" s="504">
        <v>0</v>
      </c>
      <c r="BE21" s="505">
        <v>0</v>
      </c>
      <c r="BF21" s="506">
        <f t="shared" si="14"/>
        <v>0</v>
      </c>
      <c r="BG21" s="48"/>
      <c r="BH21" s="503" t="s">
        <v>231</v>
      </c>
      <c r="BI21" s="503"/>
      <c r="BJ21" s="504">
        <v>0</v>
      </c>
      <c r="BK21" s="505">
        <v>0</v>
      </c>
      <c r="BL21" s="506">
        <f t="shared" si="15"/>
        <v>0</v>
      </c>
      <c r="BM21" s="48"/>
    </row>
    <row r="22" spans="1:65" ht="12.2" customHeight="1" x14ac:dyDescent="0.2">
      <c r="A22" s="395"/>
      <c r="B22" s="438" t="s">
        <v>280</v>
      </c>
      <c r="C22" s="156"/>
      <c r="D22" s="156"/>
      <c r="E22" s="519">
        <f>+'Labor Summary'!W20</f>
        <v>0</v>
      </c>
      <c r="F22" s="417" t="s">
        <v>245</v>
      </c>
      <c r="G22" s="415">
        <f t="shared" si="6"/>
        <v>0</v>
      </c>
      <c r="H22" s="416">
        <f t="shared" si="9"/>
        <v>0</v>
      </c>
      <c r="I22" s="395"/>
      <c r="J22" s="423"/>
      <c r="K22" s="395" t="s">
        <v>322</v>
      </c>
      <c r="L22" s="392"/>
      <c r="M22" s="392"/>
      <c r="N22" s="440">
        <f>+'Labor Summary'!AU24</f>
        <v>0</v>
      </c>
      <c r="O22" s="441">
        <f>+IF(E28=0, ,N22/E28)</f>
        <v>0</v>
      </c>
      <c r="P22" s="398">
        <f>+'Fee Summary'!$AZ$34/2</f>
        <v>0</v>
      </c>
      <c r="Q22" s="416">
        <f t="shared" si="16"/>
        <v>0</v>
      </c>
      <c r="R22" s="395"/>
      <c r="S22" s="392"/>
      <c r="T22" s="392"/>
      <c r="U22" s="514"/>
      <c r="V22" s="414"/>
      <c r="W22" s="414"/>
      <c r="X22" s="392"/>
      <c r="Y22" s="392"/>
      <c r="Z22" s="515"/>
      <c r="AA22" s="392"/>
      <c r="AB22" s="392"/>
      <c r="AC22" s="392"/>
      <c r="AD22" s="503" t="s">
        <v>231</v>
      </c>
      <c r="AE22" s="503"/>
      <c r="AF22" s="504">
        <v>0</v>
      </c>
      <c r="AG22" s="505">
        <v>0</v>
      </c>
      <c r="AH22" s="506">
        <f t="shared" ref="AH22:AH24" si="17">AF22*AG22</f>
        <v>0</v>
      </c>
      <c r="AI22" s="92"/>
      <c r="AJ22" s="666" t="s">
        <v>231</v>
      </c>
      <c r="AK22" s="503"/>
      <c r="AL22" s="504">
        <v>0</v>
      </c>
      <c r="AM22" s="505">
        <v>0</v>
      </c>
      <c r="AN22" s="506">
        <f t="shared" ref="AN22:AN30" si="18">AL22*AM22</f>
        <v>0</v>
      </c>
      <c r="AO22" s="507"/>
      <c r="AP22" s="503" t="s">
        <v>231</v>
      </c>
      <c r="AQ22" s="503"/>
      <c r="AR22" s="504">
        <v>0</v>
      </c>
      <c r="AS22" s="505">
        <v>0</v>
      </c>
      <c r="AT22" s="506">
        <f t="shared" si="12"/>
        <v>0</v>
      </c>
      <c r="AU22" s="92"/>
      <c r="AV22" s="503" t="s">
        <v>231</v>
      </c>
      <c r="AW22" s="503"/>
      <c r="AX22" s="504">
        <v>0</v>
      </c>
      <c r="AY22" s="505">
        <v>0</v>
      </c>
      <c r="AZ22" s="506">
        <f t="shared" si="13"/>
        <v>0</v>
      </c>
      <c r="BA22" s="111"/>
      <c r="BB22" s="503" t="s">
        <v>231</v>
      </c>
      <c r="BC22" s="503"/>
      <c r="BD22" s="504">
        <v>0</v>
      </c>
      <c r="BE22" s="505">
        <v>0</v>
      </c>
      <c r="BF22" s="506">
        <f t="shared" si="14"/>
        <v>0</v>
      </c>
      <c r="BG22" s="48"/>
      <c r="BH22" s="503" t="s">
        <v>231</v>
      </c>
      <c r="BI22" s="503"/>
      <c r="BJ22" s="504">
        <v>0</v>
      </c>
      <c r="BK22" s="505">
        <v>0</v>
      </c>
      <c r="BL22" s="506">
        <f t="shared" si="15"/>
        <v>0</v>
      </c>
      <c r="BM22" s="48"/>
    </row>
    <row r="23" spans="1:65" ht="12.2" customHeight="1" x14ac:dyDescent="0.2">
      <c r="A23" s="395"/>
      <c r="B23" s="438" t="s">
        <v>819</v>
      </c>
      <c r="C23" s="156"/>
      <c r="D23" s="156"/>
      <c r="E23" s="519">
        <f>+'Labor Summary'!W21</f>
        <v>0</v>
      </c>
      <c r="F23" s="417"/>
      <c r="G23" s="415">
        <f t="shared" si="6"/>
        <v>0</v>
      </c>
      <c r="H23" s="416">
        <f t="shared" si="9"/>
        <v>0</v>
      </c>
      <c r="I23" s="395"/>
      <c r="J23" s="392"/>
      <c r="K23" s="395" t="s">
        <v>318</v>
      </c>
      <c r="L23" s="392"/>
      <c r="M23" s="392"/>
      <c r="N23" s="440">
        <f>+'Labor Summary'!AU27</f>
        <v>0</v>
      </c>
      <c r="O23" s="441">
        <f>+IF(E31=0, ,N23/E31)</f>
        <v>0</v>
      </c>
      <c r="P23" s="398">
        <f>+'Fee Summary'!$BF$16/2</f>
        <v>0</v>
      </c>
      <c r="Q23" s="416">
        <f t="shared" si="16"/>
        <v>0</v>
      </c>
      <c r="R23" s="395"/>
      <c r="S23" s="392"/>
      <c r="T23" s="392"/>
      <c r="U23" s="392" t="s">
        <v>245</v>
      </c>
      <c r="V23" s="392"/>
      <c r="W23" s="444" t="s">
        <v>173</v>
      </c>
      <c r="X23" s="444" t="s">
        <v>241</v>
      </c>
      <c r="Y23" s="453" t="s">
        <v>242</v>
      </c>
      <c r="Z23" s="444" t="s">
        <v>194</v>
      </c>
      <c r="AA23" s="444" t="s">
        <v>156</v>
      </c>
      <c r="AB23" s="444"/>
      <c r="AC23" s="392"/>
      <c r="AD23" s="503" t="s">
        <v>231</v>
      </c>
      <c r="AE23" s="503"/>
      <c r="AF23" s="504">
        <v>0</v>
      </c>
      <c r="AG23" s="505">
        <v>0</v>
      </c>
      <c r="AH23" s="506">
        <f t="shared" si="17"/>
        <v>0</v>
      </c>
      <c r="AI23" s="92"/>
      <c r="AJ23" s="666" t="s">
        <v>231</v>
      </c>
      <c r="AK23" s="666"/>
      <c r="AL23" s="504">
        <v>0</v>
      </c>
      <c r="AM23" s="505">
        <v>0</v>
      </c>
      <c r="AN23" s="506">
        <f t="shared" si="18"/>
        <v>0</v>
      </c>
      <c r="AO23" s="60"/>
      <c r="AP23" s="503" t="s">
        <v>231</v>
      </c>
      <c r="AQ23" s="503"/>
      <c r="AR23" s="504">
        <v>0</v>
      </c>
      <c r="AS23" s="505">
        <v>0</v>
      </c>
      <c r="AT23" s="506">
        <f t="shared" si="12"/>
        <v>0</v>
      </c>
      <c r="AU23" s="92"/>
      <c r="AV23" s="503" t="s">
        <v>231</v>
      </c>
      <c r="AW23" s="503"/>
      <c r="AX23" s="504">
        <v>0</v>
      </c>
      <c r="AY23" s="505">
        <v>0</v>
      </c>
      <c r="AZ23" s="506">
        <f t="shared" si="13"/>
        <v>0</v>
      </c>
      <c r="BA23" s="111"/>
      <c r="BB23" s="503" t="s">
        <v>231</v>
      </c>
      <c r="BC23" s="503"/>
      <c r="BD23" s="504">
        <v>0</v>
      </c>
      <c r="BE23" s="505">
        <v>0</v>
      </c>
      <c r="BF23" s="506">
        <f t="shared" si="14"/>
        <v>0</v>
      </c>
      <c r="BG23" s="48"/>
      <c r="BH23" s="503" t="s">
        <v>231</v>
      </c>
      <c r="BI23" s="503"/>
      <c r="BJ23" s="504">
        <v>0</v>
      </c>
      <c r="BK23" s="505">
        <v>0</v>
      </c>
      <c r="BL23" s="506">
        <f t="shared" si="15"/>
        <v>0</v>
      </c>
      <c r="BM23" s="48"/>
    </row>
    <row r="24" spans="1:65" ht="12.2" customHeight="1" x14ac:dyDescent="0.2">
      <c r="A24" s="402"/>
      <c r="B24" s="438" t="s">
        <v>653</v>
      </c>
      <c r="C24" s="156"/>
      <c r="D24" s="156"/>
      <c r="E24" s="519">
        <f>+'Labor Summary'!W22</f>
        <v>0</v>
      </c>
      <c r="F24" s="417"/>
      <c r="G24" s="415">
        <f t="shared" si="6"/>
        <v>0</v>
      </c>
      <c r="H24" s="416">
        <f t="shared" si="9"/>
        <v>0</v>
      </c>
      <c r="I24" s="395"/>
      <c r="J24" s="392"/>
      <c r="K24" s="395" t="s">
        <v>319</v>
      </c>
      <c r="L24" s="392"/>
      <c r="M24" s="392"/>
      <c r="N24" s="440">
        <f>+'Labor Summary'!AU28</f>
        <v>0</v>
      </c>
      <c r="O24" s="441">
        <f>+IF(E32=0, ,N24/E32)</f>
        <v>0</v>
      </c>
      <c r="P24" s="398">
        <f>+'Fee Summary'!$BF$25/2</f>
        <v>0</v>
      </c>
      <c r="Q24" s="416">
        <f t="shared" si="16"/>
        <v>0</v>
      </c>
      <c r="R24" s="395"/>
      <c r="S24" s="392"/>
      <c r="T24" s="392"/>
      <c r="U24" s="392"/>
      <c r="V24" s="392"/>
      <c r="W24" s="444" t="s">
        <v>253</v>
      </c>
      <c r="X24" s="444" t="s">
        <v>522</v>
      </c>
      <c r="Y24" s="444" t="s">
        <v>254</v>
      </c>
      <c r="Z24" s="392"/>
      <c r="AA24" s="392"/>
      <c r="AB24" s="444"/>
      <c r="AC24" s="392"/>
      <c r="AD24" s="503" t="s">
        <v>231</v>
      </c>
      <c r="AE24" s="503"/>
      <c r="AF24" s="508">
        <v>0</v>
      </c>
      <c r="AG24" s="509">
        <v>0</v>
      </c>
      <c r="AH24" s="510">
        <f t="shared" si="17"/>
        <v>0</v>
      </c>
      <c r="AI24" s="92"/>
      <c r="AJ24" s="503" t="s">
        <v>231</v>
      </c>
      <c r="AK24" s="503"/>
      <c r="AL24" s="504">
        <v>0</v>
      </c>
      <c r="AM24" s="505">
        <v>0</v>
      </c>
      <c r="AN24" s="506">
        <f t="shared" si="18"/>
        <v>0</v>
      </c>
      <c r="AO24" s="60"/>
      <c r="AP24" s="503" t="s">
        <v>231</v>
      </c>
      <c r="AQ24" s="503"/>
      <c r="AR24" s="508">
        <v>0</v>
      </c>
      <c r="AS24" s="509">
        <v>0</v>
      </c>
      <c r="AT24" s="510">
        <f t="shared" si="12"/>
        <v>0</v>
      </c>
      <c r="AU24" s="92"/>
      <c r="AV24" s="503" t="s">
        <v>231</v>
      </c>
      <c r="AW24" s="503"/>
      <c r="AX24" s="508">
        <v>0</v>
      </c>
      <c r="AY24" s="509">
        <v>0</v>
      </c>
      <c r="AZ24" s="510">
        <f t="shared" si="13"/>
        <v>0</v>
      </c>
      <c r="BA24" s="111"/>
      <c r="BB24" s="503" t="s">
        <v>231</v>
      </c>
      <c r="BC24" s="503"/>
      <c r="BD24" s="508">
        <v>0</v>
      </c>
      <c r="BE24" s="509">
        <v>0</v>
      </c>
      <c r="BF24" s="510">
        <f t="shared" si="14"/>
        <v>0</v>
      </c>
      <c r="BG24" s="48"/>
      <c r="BH24" s="503" t="s">
        <v>231</v>
      </c>
      <c r="BI24" s="503"/>
      <c r="BJ24" s="508">
        <v>0</v>
      </c>
      <c r="BK24" s="509">
        <v>0</v>
      </c>
      <c r="BL24" s="510">
        <f t="shared" si="15"/>
        <v>0</v>
      </c>
      <c r="BM24" s="48"/>
    </row>
    <row r="25" spans="1:65" ht="12.2" customHeight="1" x14ac:dyDescent="0.2">
      <c r="A25" s="395"/>
      <c r="B25" s="438" t="s">
        <v>654</v>
      </c>
      <c r="C25" s="156"/>
      <c r="D25" s="156"/>
      <c r="E25" s="519">
        <f>+'Labor Summary'!W23</f>
        <v>0</v>
      </c>
      <c r="F25" s="417"/>
      <c r="G25" s="415">
        <f t="shared" si="6"/>
        <v>0</v>
      </c>
      <c r="H25" s="416">
        <f t="shared" si="9"/>
        <v>0</v>
      </c>
      <c r="I25" s="395"/>
      <c r="J25" s="392"/>
      <c r="K25" s="395" t="s">
        <v>482</v>
      </c>
      <c r="L25" s="392"/>
      <c r="M25" s="392"/>
      <c r="N25" s="440">
        <f>+'Labor Summary'!AU30</f>
        <v>0</v>
      </c>
      <c r="O25" s="441">
        <f>+IF(E34=0, ,N25/E34)</f>
        <v>0</v>
      </c>
      <c r="P25" s="398">
        <f>+'Fee Summary'!$BF$43/2</f>
        <v>0</v>
      </c>
      <c r="Q25" s="416">
        <f t="shared" si="16"/>
        <v>0</v>
      </c>
      <c r="R25" s="395"/>
      <c r="S25" s="443" t="s">
        <v>252</v>
      </c>
      <c r="U25" s="392"/>
      <c r="V25" s="392"/>
      <c r="W25" s="392"/>
      <c r="X25" s="454">
        <f>V12</f>
        <v>0</v>
      </c>
      <c r="Y25" s="455">
        <f>V11</f>
        <v>0</v>
      </c>
      <c r="Z25" s="456">
        <f>+V14</f>
        <v>0.13</v>
      </c>
      <c r="AA25" s="457">
        <f>+V15</f>
        <v>0</v>
      </c>
      <c r="AB25" s="392"/>
      <c r="AC25" s="392"/>
      <c r="AD25" s="137"/>
      <c r="AE25" s="137"/>
      <c r="AF25" s="511">
        <f>SUM(AF22:AF24)</f>
        <v>0</v>
      </c>
      <c r="AG25" s="185"/>
      <c r="AH25" s="512">
        <f>SUM(AH22:AH24)</f>
        <v>0</v>
      </c>
      <c r="AI25" s="92"/>
      <c r="AJ25" s="503" t="s">
        <v>231</v>
      </c>
      <c r="AK25" s="503"/>
      <c r="AL25" s="504">
        <v>0</v>
      </c>
      <c r="AM25" s="505">
        <v>0</v>
      </c>
      <c r="AN25" s="506">
        <f t="shared" si="18"/>
        <v>0</v>
      </c>
      <c r="AO25" s="60"/>
      <c r="AP25" s="137"/>
      <c r="AQ25" s="137"/>
      <c r="AR25" s="511">
        <f>SUM(AR19:AR24)</f>
        <v>0</v>
      </c>
      <c r="AS25" s="185"/>
      <c r="AT25" s="512">
        <f>SUM(AT19:AT24)</f>
        <v>0</v>
      </c>
      <c r="AU25" s="92"/>
      <c r="AV25" s="137"/>
      <c r="AW25" s="137"/>
      <c r="AX25" s="511">
        <f>SUM(AX19:AX24)</f>
        <v>0</v>
      </c>
      <c r="AY25" s="185"/>
      <c r="AZ25" s="512">
        <f>SUM(AZ19:AZ24)</f>
        <v>0</v>
      </c>
      <c r="BA25" s="507"/>
      <c r="BB25" s="137"/>
      <c r="BC25" s="137"/>
      <c r="BD25" s="511">
        <f>SUM(BD19:BD24)</f>
        <v>0</v>
      </c>
      <c r="BE25" s="185"/>
      <c r="BF25" s="512">
        <f>SUM(BF19:BF24)</f>
        <v>0</v>
      </c>
      <c r="BG25" s="48"/>
      <c r="BH25" s="137"/>
      <c r="BI25" s="137"/>
      <c r="BJ25" s="511">
        <f>SUM(BJ19:BJ24)</f>
        <v>0</v>
      </c>
      <c r="BK25" s="185"/>
      <c r="BL25" s="512">
        <f>SUM(BL19:BL24)</f>
        <v>0</v>
      </c>
      <c r="BM25" s="48"/>
    </row>
    <row r="26" spans="1:65" ht="12.2" customHeight="1" x14ac:dyDescent="0.2">
      <c r="A26" s="395"/>
      <c r="B26" s="807" t="s">
        <v>320</v>
      </c>
      <c r="C26" s="807"/>
      <c r="D26" s="807"/>
      <c r="E26" s="519">
        <f>+'Labor Summary'!W24</f>
        <v>0</v>
      </c>
      <c r="F26" s="417"/>
      <c r="G26" s="415">
        <f>W41+X41</f>
        <v>0</v>
      </c>
      <c r="H26" s="416">
        <f t="shared" si="9"/>
        <v>0</v>
      </c>
      <c r="I26" s="395"/>
      <c r="J26" s="392"/>
      <c r="K26" s="395" t="s">
        <v>483</v>
      </c>
      <c r="L26" s="392"/>
      <c r="M26" s="392"/>
      <c r="N26" s="440">
        <f>+'Labor Summary'!AU31</f>
        <v>0</v>
      </c>
      <c r="O26" s="441">
        <f>+IF(E35=0, ,N26/E35)</f>
        <v>0</v>
      </c>
      <c r="P26" s="398">
        <f>+'Fee Summary'!$BF$52/2</f>
        <v>0</v>
      </c>
      <c r="Q26" s="416">
        <f t="shared" si="16"/>
        <v>0</v>
      </c>
      <c r="R26" s="395"/>
      <c r="S26" s="395" t="s">
        <v>359</v>
      </c>
      <c r="U26" s="392"/>
      <c r="V26" s="392"/>
      <c r="W26" s="403">
        <f>AH13</f>
        <v>0</v>
      </c>
      <c r="X26" s="458">
        <f>($X$25*W26)</f>
        <v>0</v>
      </c>
      <c r="Y26" s="459">
        <f>($W$26+$X$26)*$Y$25</f>
        <v>0</v>
      </c>
      <c r="Z26" s="458">
        <f>(W26+X26)*$Z$25</f>
        <v>0</v>
      </c>
      <c r="AA26" s="460">
        <f>W26*$AA$25</f>
        <v>0</v>
      </c>
      <c r="AB26" s="516"/>
      <c r="AC26" s="392"/>
      <c r="AD26" s="59" t="s">
        <v>356</v>
      </c>
      <c r="AE26" s="92"/>
      <c r="AF26" s="92"/>
      <c r="AG26" s="92"/>
      <c r="AH26" s="60" t="s">
        <v>625</v>
      </c>
      <c r="AI26" s="92"/>
      <c r="AJ26" s="503" t="s">
        <v>231</v>
      </c>
      <c r="AK26" s="503"/>
      <c r="AL26" s="504">
        <v>0</v>
      </c>
      <c r="AM26" s="505">
        <v>0</v>
      </c>
      <c r="AN26" s="506">
        <f t="shared" si="18"/>
        <v>0</v>
      </c>
      <c r="AO26" s="60"/>
      <c r="AP26" s="59" t="s">
        <v>819</v>
      </c>
      <c r="AQ26" s="92"/>
      <c r="AR26" s="92"/>
      <c r="AS26" s="92"/>
      <c r="AT26" s="60" t="s">
        <v>625</v>
      </c>
      <c r="AU26" s="92"/>
      <c r="AV26" s="59" t="s">
        <v>322</v>
      </c>
      <c r="AW26" s="137"/>
      <c r="AX26" s="137"/>
      <c r="AY26" s="92"/>
      <c r="AZ26" s="60" t="s">
        <v>625</v>
      </c>
      <c r="BA26" s="60"/>
      <c r="BB26" s="59" t="s">
        <v>481</v>
      </c>
      <c r="BC26" s="92"/>
      <c r="BD26" s="92"/>
      <c r="BE26" s="92"/>
      <c r="BF26" s="60" t="s">
        <v>625</v>
      </c>
      <c r="BG26" s="48"/>
      <c r="BH26" s="48"/>
      <c r="BI26" s="48"/>
      <c r="BJ26" s="48"/>
      <c r="BK26" s="48"/>
      <c r="BL26" s="48"/>
      <c r="BM26" s="48"/>
    </row>
    <row r="27" spans="1:65" ht="12.2" customHeight="1" thickBot="1" x14ac:dyDescent="0.25">
      <c r="A27" s="395"/>
      <c r="B27" s="438" t="s">
        <v>321</v>
      </c>
      <c r="C27" s="156"/>
      <c r="D27" s="156"/>
      <c r="E27" s="519">
        <f>+'Labor Summary'!W25</f>
        <v>0</v>
      </c>
      <c r="F27" s="417"/>
      <c r="G27" s="415">
        <f>W42+X42</f>
        <v>0</v>
      </c>
      <c r="H27" s="416">
        <f t="shared" si="9"/>
        <v>0</v>
      </c>
      <c r="I27" s="395"/>
      <c r="J27" s="392"/>
      <c r="K27" s="395" t="s">
        <v>361</v>
      </c>
      <c r="L27" s="392"/>
      <c r="M27" s="392"/>
      <c r="N27" s="697">
        <f>+'Labor Summary'!AU33</f>
        <v>0</v>
      </c>
      <c r="O27" s="698">
        <f>+IF(E37=0, ,N27/E37)</f>
        <v>0</v>
      </c>
      <c r="P27" s="699">
        <f>+'Fee Summary'!$BL$25/2</f>
        <v>0</v>
      </c>
      <c r="Q27" s="700">
        <f t="shared" si="16"/>
        <v>0</v>
      </c>
      <c r="R27" s="395"/>
      <c r="S27" s="395" t="s">
        <v>256</v>
      </c>
      <c r="U27" s="392"/>
      <c r="V27" s="392"/>
      <c r="W27" s="403">
        <f>AH19</f>
        <v>0</v>
      </c>
      <c r="X27" s="458">
        <f t="shared" ref="X27:X52" si="19">($X$25*W27)</f>
        <v>0</v>
      </c>
      <c r="Y27" s="459">
        <f>($W$27+$X$27)*$Y$25</f>
        <v>0</v>
      </c>
      <c r="Z27" s="458">
        <f t="shared" ref="Z27:Z52" si="20">(W27+X27)*$Z$25</f>
        <v>0</v>
      </c>
      <c r="AA27" s="460">
        <f t="shared" ref="AA27:AA52" si="21">W27*$AA$25</f>
        <v>0</v>
      </c>
      <c r="AB27" s="516"/>
      <c r="AC27" s="392"/>
      <c r="AD27" s="60" t="s">
        <v>624</v>
      </c>
      <c r="AE27" s="92"/>
      <c r="AF27" s="137"/>
      <c r="AG27" s="60" t="s">
        <v>253</v>
      </c>
      <c r="AH27" s="60" t="s">
        <v>253</v>
      </c>
      <c r="AI27" s="92"/>
      <c r="AJ27" s="503" t="s">
        <v>231</v>
      </c>
      <c r="AK27" s="503"/>
      <c r="AL27" s="504">
        <v>0</v>
      </c>
      <c r="AM27" s="505">
        <v>0</v>
      </c>
      <c r="AN27" s="506">
        <f t="shared" si="18"/>
        <v>0</v>
      </c>
      <c r="AO27" s="60"/>
      <c r="AP27" s="60" t="s">
        <v>624</v>
      </c>
      <c r="AQ27" s="61"/>
      <c r="AR27" s="61"/>
      <c r="AS27" s="60" t="s">
        <v>253</v>
      </c>
      <c r="AT27" s="60" t="s">
        <v>253</v>
      </c>
      <c r="AU27" s="92"/>
      <c r="AV27" s="60" t="s">
        <v>624</v>
      </c>
      <c r="AW27" s="137"/>
      <c r="AX27" s="137"/>
      <c r="AY27" s="60" t="s">
        <v>253</v>
      </c>
      <c r="AZ27" s="60" t="s">
        <v>253</v>
      </c>
      <c r="BA27" s="60"/>
      <c r="BB27" s="60" t="s">
        <v>624</v>
      </c>
      <c r="BC27" s="92"/>
      <c r="BD27" s="92"/>
      <c r="BE27" s="60" t="s">
        <v>253</v>
      </c>
      <c r="BF27" s="60" t="s">
        <v>253</v>
      </c>
      <c r="BG27" s="48"/>
      <c r="BH27" s="48"/>
      <c r="BI27" s="48"/>
      <c r="BJ27" s="48"/>
      <c r="BK27" s="48"/>
      <c r="BL27" s="48"/>
      <c r="BM27" s="48"/>
    </row>
    <row r="28" spans="1:65" ht="12.2" customHeight="1" thickTop="1" x14ac:dyDescent="0.2">
      <c r="A28" s="395"/>
      <c r="B28" s="438" t="s">
        <v>322</v>
      </c>
      <c r="C28" s="156"/>
      <c r="D28" s="156"/>
      <c r="E28" s="519">
        <f>+'Labor Summary'!W26</f>
        <v>0</v>
      </c>
      <c r="F28" s="392"/>
      <c r="G28" s="415">
        <f>W43+X43</f>
        <v>0</v>
      </c>
      <c r="H28" s="416">
        <f t="shared" si="9"/>
        <v>0</v>
      </c>
      <c r="I28" s="395"/>
      <c r="J28" s="392"/>
      <c r="K28" s="395"/>
      <c r="L28" s="392"/>
      <c r="M28" s="392"/>
      <c r="N28" s="696">
        <f>+SUM(N11:N27)</f>
        <v>0</v>
      </c>
      <c r="O28" s="414"/>
      <c r="P28" s="414"/>
      <c r="Q28" s="416">
        <f>+SUM(Q11:Q27)</f>
        <v>0</v>
      </c>
      <c r="R28" s="395"/>
      <c r="S28" s="395" t="s">
        <v>104</v>
      </c>
      <c r="U28" s="392"/>
      <c r="V28" s="392"/>
      <c r="W28" s="403">
        <f>AH25</f>
        <v>0</v>
      </c>
      <c r="X28" s="458">
        <f t="shared" si="19"/>
        <v>0</v>
      </c>
      <c r="Y28" s="459">
        <f t="shared" ref="Y28:Y43" si="22">(W28+X28)*$Y$25</f>
        <v>0</v>
      </c>
      <c r="Z28" s="458">
        <f t="shared" si="20"/>
        <v>0</v>
      </c>
      <c r="AA28" s="460">
        <f t="shared" si="21"/>
        <v>0</v>
      </c>
      <c r="AB28" s="516"/>
      <c r="AC28" s="392"/>
      <c r="AD28" s="503" t="s">
        <v>231</v>
      </c>
      <c r="AE28" s="503"/>
      <c r="AF28" s="504">
        <v>0</v>
      </c>
      <c r="AG28" s="505">
        <v>0</v>
      </c>
      <c r="AH28" s="506">
        <f t="shared" ref="AH28:AH33" si="23">AF28*AG28</f>
        <v>0</v>
      </c>
      <c r="AI28" s="137"/>
      <c r="AJ28" s="503" t="s">
        <v>231</v>
      </c>
      <c r="AK28" s="503"/>
      <c r="AL28" s="504">
        <v>0</v>
      </c>
      <c r="AM28" s="505">
        <v>0</v>
      </c>
      <c r="AN28" s="506">
        <f t="shared" si="18"/>
        <v>0</v>
      </c>
      <c r="AO28" s="111"/>
      <c r="AP28" s="503" t="s">
        <v>231</v>
      </c>
      <c r="AQ28" s="503"/>
      <c r="AR28" s="504">
        <v>0</v>
      </c>
      <c r="AS28" s="505">
        <v>0</v>
      </c>
      <c r="AT28" s="506">
        <f t="shared" ref="AT28:AT33" si="24">AR28*AS28</f>
        <v>0</v>
      </c>
      <c r="AU28" s="137"/>
      <c r="AV28" s="503" t="s">
        <v>231</v>
      </c>
      <c r="AW28" s="503"/>
      <c r="AX28" s="504">
        <v>0</v>
      </c>
      <c r="AY28" s="505">
        <v>0</v>
      </c>
      <c r="AZ28" s="506">
        <f t="shared" ref="AZ28:AZ33" si="25">AX28*AY28</f>
        <v>0</v>
      </c>
      <c r="BA28" s="111"/>
      <c r="BB28" s="503" t="s">
        <v>231</v>
      </c>
      <c r="BC28" s="503"/>
      <c r="BD28" s="504">
        <v>0</v>
      </c>
      <c r="BE28" s="505">
        <v>0</v>
      </c>
      <c r="BF28" s="506">
        <f t="shared" ref="BF28:BF33" si="26">BD28*BE28</f>
        <v>0</v>
      </c>
      <c r="BG28" s="48"/>
      <c r="BH28" s="48"/>
      <c r="BI28" s="48"/>
      <c r="BJ28" s="48"/>
      <c r="BK28" s="48"/>
      <c r="BL28" s="48"/>
      <c r="BM28" s="48"/>
    </row>
    <row r="29" spans="1:65" ht="12.2" customHeight="1" x14ac:dyDescent="0.2">
      <c r="A29" s="395"/>
      <c r="B29" s="438" t="s">
        <v>316</v>
      </c>
      <c r="C29" s="156"/>
      <c r="D29" s="156"/>
      <c r="E29" s="519">
        <f>+'Labor Summary'!W27</f>
        <v>0</v>
      </c>
      <c r="F29" s="392"/>
      <c r="G29" s="415">
        <f>W44+X44</f>
        <v>0</v>
      </c>
      <c r="H29" s="416">
        <f t="shared" si="9"/>
        <v>0</v>
      </c>
      <c r="I29" s="395"/>
      <c r="J29" s="395"/>
      <c r="K29" s="395"/>
      <c r="L29" s="395"/>
      <c r="M29" s="395"/>
      <c r="N29" s="395"/>
      <c r="O29" s="395"/>
      <c r="P29" s="395"/>
      <c r="Q29" s="395"/>
      <c r="R29" s="395"/>
      <c r="S29" s="395" t="s">
        <v>356</v>
      </c>
      <c r="U29" s="392"/>
      <c r="V29" s="392"/>
      <c r="W29" s="403">
        <f>AH34</f>
        <v>0</v>
      </c>
      <c r="X29" s="458">
        <f>($X$25*W29)</f>
        <v>0</v>
      </c>
      <c r="Y29" s="459">
        <f>(W29+X29)*$Y$25</f>
        <v>0</v>
      </c>
      <c r="Z29" s="458">
        <f>(W29+X29)*$Z$25</f>
        <v>0</v>
      </c>
      <c r="AA29" s="460">
        <f>W29*$AA$25</f>
        <v>0</v>
      </c>
      <c r="AB29" s="516"/>
      <c r="AC29" s="392"/>
      <c r="AD29" s="666" t="s">
        <v>231</v>
      </c>
      <c r="AE29" s="503"/>
      <c r="AF29" s="504">
        <v>0</v>
      </c>
      <c r="AG29" s="505">
        <v>0</v>
      </c>
      <c r="AH29" s="506">
        <f t="shared" ref="AH29:AH30" si="27">AF29*AG29</f>
        <v>0</v>
      </c>
      <c r="AI29" s="92"/>
      <c r="AJ29" s="503" t="s">
        <v>231</v>
      </c>
      <c r="AK29" s="503"/>
      <c r="AL29" s="504">
        <v>0</v>
      </c>
      <c r="AM29" s="505">
        <v>0</v>
      </c>
      <c r="AN29" s="506">
        <f t="shared" si="18"/>
        <v>0</v>
      </c>
      <c r="AO29" s="111"/>
      <c r="AP29" s="503" t="s">
        <v>231</v>
      </c>
      <c r="AQ29" s="503"/>
      <c r="AR29" s="504">
        <v>0</v>
      </c>
      <c r="AS29" s="505">
        <v>0</v>
      </c>
      <c r="AT29" s="506">
        <f t="shared" si="24"/>
        <v>0</v>
      </c>
      <c r="AU29" s="137"/>
      <c r="AV29" s="503" t="s">
        <v>231</v>
      </c>
      <c r="AW29" s="503"/>
      <c r="AX29" s="504">
        <v>0</v>
      </c>
      <c r="AY29" s="505">
        <v>0</v>
      </c>
      <c r="AZ29" s="506">
        <f t="shared" si="25"/>
        <v>0</v>
      </c>
      <c r="BA29" s="111"/>
      <c r="BB29" s="503" t="s">
        <v>231</v>
      </c>
      <c r="BC29" s="503"/>
      <c r="BD29" s="504">
        <v>0</v>
      </c>
      <c r="BE29" s="505">
        <v>0</v>
      </c>
      <c r="BF29" s="506">
        <f t="shared" si="26"/>
        <v>0</v>
      </c>
      <c r="BG29" s="48"/>
      <c r="BH29" s="59"/>
      <c r="BI29" s="48"/>
      <c r="BJ29" s="48"/>
      <c r="BK29" s="48"/>
      <c r="BL29" s="48"/>
      <c r="BM29" s="48"/>
    </row>
    <row r="30" spans="1:65" ht="12.2" customHeight="1" x14ac:dyDescent="0.2">
      <c r="A30" s="395"/>
      <c r="B30" s="438" t="s">
        <v>317</v>
      </c>
      <c r="C30" s="156"/>
      <c r="D30" s="514"/>
      <c r="E30" s="519">
        <f>+'Labor Summary'!W28</f>
        <v>0</v>
      </c>
      <c r="F30" s="392"/>
      <c r="G30" s="415">
        <f t="shared" ref="G30:G37" si="28">W45+X45</f>
        <v>0</v>
      </c>
      <c r="H30" s="416">
        <f t="shared" si="9"/>
        <v>0</v>
      </c>
      <c r="I30" s="395"/>
      <c r="J30" s="395"/>
      <c r="K30" s="395"/>
      <c r="L30" s="395"/>
      <c r="M30" s="395"/>
      <c r="N30" s="395"/>
      <c r="O30" s="395"/>
      <c r="P30" s="395"/>
      <c r="Q30" s="395"/>
      <c r="R30" s="395"/>
      <c r="S30" s="395" t="s">
        <v>63</v>
      </c>
      <c r="U30" s="392"/>
      <c r="V30" s="392"/>
      <c r="W30" s="403">
        <f>AH45</f>
        <v>0</v>
      </c>
      <c r="X30" s="458">
        <f t="shared" si="19"/>
        <v>0</v>
      </c>
      <c r="Y30" s="459">
        <f>(W30+X30)*$Y$25</f>
        <v>0</v>
      </c>
      <c r="Z30" s="458">
        <f t="shared" si="20"/>
        <v>0</v>
      </c>
      <c r="AA30" s="460">
        <f>W30*$AA$25</f>
        <v>0</v>
      </c>
      <c r="AB30" s="516"/>
      <c r="AC30" s="392"/>
      <c r="AD30" s="666" t="s">
        <v>231</v>
      </c>
      <c r="AE30" s="503"/>
      <c r="AF30" s="504">
        <v>0</v>
      </c>
      <c r="AG30" s="505">
        <v>0</v>
      </c>
      <c r="AH30" s="506">
        <f t="shared" si="27"/>
        <v>0</v>
      </c>
      <c r="AI30" s="92"/>
      <c r="AJ30" s="503" t="s">
        <v>231</v>
      </c>
      <c r="AK30" s="503"/>
      <c r="AL30" s="508">
        <v>0</v>
      </c>
      <c r="AM30" s="509">
        <v>0</v>
      </c>
      <c r="AN30" s="510">
        <f t="shared" si="18"/>
        <v>0</v>
      </c>
      <c r="AO30" s="111"/>
      <c r="AP30" s="503" t="s">
        <v>231</v>
      </c>
      <c r="AQ30" s="503"/>
      <c r="AR30" s="504">
        <v>0</v>
      </c>
      <c r="AS30" s="505">
        <v>0</v>
      </c>
      <c r="AT30" s="506">
        <f t="shared" si="24"/>
        <v>0</v>
      </c>
      <c r="AU30" s="137"/>
      <c r="AV30" s="503" t="s">
        <v>231</v>
      </c>
      <c r="AW30" s="503"/>
      <c r="AX30" s="504">
        <v>0</v>
      </c>
      <c r="AY30" s="505">
        <v>0</v>
      </c>
      <c r="AZ30" s="506">
        <f t="shared" si="25"/>
        <v>0</v>
      </c>
      <c r="BA30" s="111"/>
      <c r="BB30" s="503" t="s">
        <v>231</v>
      </c>
      <c r="BC30" s="503"/>
      <c r="BD30" s="504">
        <v>0</v>
      </c>
      <c r="BE30" s="505">
        <v>0</v>
      </c>
      <c r="BF30" s="506">
        <f t="shared" si="26"/>
        <v>0</v>
      </c>
      <c r="BG30" s="48"/>
      <c r="BH30" s="48"/>
      <c r="BI30" s="48"/>
      <c r="BJ30" s="48"/>
      <c r="BK30" s="48"/>
      <c r="BL30" s="48"/>
      <c r="BM30" s="48"/>
    </row>
    <row r="31" spans="1:65" ht="12.2" customHeight="1" x14ac:dyDescent="0.2">
      <c r="A31" s="395"/>
      <c r="B31" s="809" t="s">
        <v>318</v>
      </c>
      <c r="C31" s="809"/>
      <c r="D31" s="809"/>
      <c r="E31" s="519">
        <f>+'Labor Summary'!W29</f>
        <v>0</v>
      </c>
      <c r="F31" s="417"/>
      <c r="G31" s="415">
        <f t="shared" si="28"/>
        <v>0</v>
      </c>
      <c r="H31" s="416">
        <f t="shared" si="9"/>
        <v>0</v>
      </c>
      <c r="I31" s="395"/>
      <c r="J31" s="395"/>
      <c r="K31" s="395"/>
      <c r="L31" s="395"/>
      <c r="M31" s="395"/>
      <c r="N31" s="395"/>
      <c r="O31" s="395"/>
      <c r="P31" s="395"/>
      <c r="Q31" s="395"/>
      <c r="R31" s="395"/>
      <c r="S31" s="395" t="s">
        <v>365</v>
      </c>
      <c r="U31" s="392"/>
      <c r="V31" s="392"/>
      <c r="W31" s="403">
        <f>AH52</f>
        <v>0</v>
      </c>
      <c r="X31" s="458">
        <f t="shared" si="19"/>
        <v>0</v>
      </c>
      <c r="Y31" s="459">
        <f t="shared" si="22"/>
        <v>0</v>
      </c>
      <c r="Z31" s="458">
        <f t="shared" si="20"/>
        <v>0</v>
      </c>
      <c r="AA31" s="460">
        <f t="shared" si="21"/>
        <v>0</v>
      </c>
      <c r="AB31" s="516"/>
      <c r="AC31" s="392"/>
      <c r="AD31" s="503" t="s">
        <v>231</v>
      </c>
      <c r="AE31" s="503"/>
      <c r="AF31" s="504">
        <v>0</v>
      </c>
      <c r="AG31" s="505">
        <v>0</v>
      </c>
      <c r="AH31" s="506">
        <f t="shared" si="23"/>
        <v>0</v>
      </c>
      <c r="AI31" s="92"/>
      <c r="AJ31" s="137"/>
      <c r="AK31" s="137"/>
      <c r="AL31" s="511">
        <f>SUM(AL22:AL30)</f>
        <v>0</v>
      </c>
      <c r="AM31" s="185"/>
      <c r="AN31" s="512">
        <f>SUM(AN22:AN30)</f>
        <v>0</v>
      </c>
      <c r="AO31" s="111"/>
      <c r="AP31" s="503" t="s">
        <v>231</v>
      </c>
      <c r="AQ31" s="503"/>
      <c r="AR31" s="504">
        <v>0</v>
      </c>
      <c r="AS31" s="505">
        <v>0</v>
      </c>
      <c r="AT31" s="506">
        <f t="shared" si="24"/>
        <v>0</v>
      </c>
      <c r="AU31" s="137"/>
      <c r="AV31" s="503" t="s">
        <v>231</v>
      </c>
      <c r="AW31" s="503"/>
      <c r="AX31" s="504">
        <v>0</v>
      </c>
      <c r="AY31" s="505">
        <v>0</v>
      </c>
      <c r="AZ31" s="506">
        <f t="shared" si="25"/>
        <v>0</v>
      </c>
      <c r="BA31" s="111"/>
      <c r="BB31" s="503" t="s">
        <v>231</v>
      </c>
      <c r="BC31" s="503"/>
      <c r="BD31" s="504">
        <v>0</v>
      </c>
      <c r="BE31" s="505">
        <v>0</v>
      </c>
      <c r="BF31" s="506">
        <f t="shared" si="26"/>
        <v>0</v>
      </c>
      <c r="BG31" s="48"/>
      <c r="BH31" s="59"/>
      <c r="BI31" s="48"/>
      <c r="BJ31" s="48"/>
      <c r="BK31" s="48"/>
      <c r="BL31" s="48"/>
      <c r="BM31" s="48"/>
    </row>
    <row r="32" spans="1:65" ht="12.2" customHeight="1" x14ac:dyDescent="0.2">
      <c r="A32" s="395"/>
      <c r="B32" s="438" t="s">
        <v>319</v>
      </c>
      <c r="C32" s="156"/>
      <c r="D32" s="156"/>
      <c r="E32" s="519">
        <f>+'Labor Summary'!W30</f>
        <v>0</v>
      </c>
      <c r="F32" s="417"/>
      <c r="G32" s="415">
        <f t="shared" si="28"/>
        <v>0</v>
      </c>
      <c r="H32" s="416">
        <f t="shared" si="9"/>
        <v>0</v>
      </c>
      <c r="I32" s="395"/>
      <c r="J32" s="395"/>
      <c r="K32" s="395"/>
      <c r="L32" s="395"/>
      <c r="M32" s="395"/>
      <c r="N32" s="395"/>
      <c r="O32" s="395"/>
      <c r="P32" s="395"/>
      <c r="Q32" s="395"/>
      <c r="R32" s="395"/>
      <c r="S32" s="395" t="s">
        <v>360</v>
      </c>
      <c r="U32" s="392"/>
      <c r="V32" s="392"/>
      <c r="W32" s="403">
        <f>AN19</f>
        <v>0</v>
      </c>
      <c r="X32" s="458">
        <f t="shared" si="19"/>
        <v>0</v>
      </c>
      <c r="Y32" s="459">
        <f t="shared" si="22"/>
        <v>0</v>
      </c>
      <c r="Z32" s="458">
        <f t="shared" si="20"/>
        <v>0</v>
      </c>
      <c r="AA32" s="460">
        <f t="shared" si="21"/>
        <v>0</v>
      </c>
      <c r="AB32" s="516"/>
      <c r="AC32" s="392"/>
      <c r="AD32" s="503" t="s">
        <v>231</v>
      </c>
      <c r="AE32" s="503"/>
      <c r="AF32" s="504">
        <v>0</v>
      </c>
      <c r="AG32" s="505">
        <v>0</v>
      </c>
      <c r="AH32" s="506">
        <f t="shared" si="23"/>
        <v>0</v>
      </c>
      <c r="AI32" s="92"/>
      <c r="AJ32" s="59" t="s">
        <v>243</v>
      </c>
      <c r="AK32" s="92"/>
      <c r="AL32" s="92"/>
      <c r="AM32" s="92"/>
      <c r="AN32" s="60" t="s">
        <v>625</v>
      </c>
      <c r="AO32" s="507"/>
      <c r="AP32" s="503" t="s">
        <v>231</v>
      </c>
      <c r="AQ32" s="503"/>
      <c r="AR32" s="504">
        <v>0</v>
      </c>
      <c r="AS32" s="505">
        <v>0</v>
      </c>
      <c r="AT32" s="506">
        <f t="shared" si="24"/>
        <v>0</v>
      </c>
      <c r="AU32" s="137"/>
      <c r="AV32" s="503" t="s">
        <v>231</v>
      </c>
      <c r="AW32" s="503"/>
      <c r="AX32" s="504">
        <v>0</v>
      </c>
      <c r="AY32" s="505">
        <v>0</v>
      </c>
      <c r="AZ32" s="506">
        <f t="shared" si="25"/>
        <v>0</v>
      </c>
      <c r="BA32" s="111"/>
      <c r="BB32" s="503" t="s">
        <v>231</v>
      </c>
      <c r="BC32" s="503"/>
      <c r="BD32" s="504">
        <v>0</v>
      </c>
      <c r="BE32" s="505">
        <v>0</v>
      </c>
      <c r="BF32" s="506">
        <f t="shared" si="26"/>
        <v>0</v>
      </c>
      <c r="BG32" s="48"/>
      <c r="BH32" s="48"/>
      <c r="BI32" s="48"/>
      <c r="BJ32" s="48"/>
      <c r="BK32" s="48"/>
      <c r="BL32" s="48"/>
      <c r="BM32" s="48"/>
    </row>
    <row r="33" spans="1:65" ht="12.2" customHeight="1" x14ac:dyDescent="0.2">
      <c r="A33" s="395"/>
      <c r="B33" s="438" t="s">
        <v>481</v>
      </c>
      <c r="C33" s="156"/>
      <c r="D33" s="156"/>
      <c r="E33" s="519">
        <f>+'Labor Summary'!W31</f>
        <v>0</v>
      </c>
      <c r="F33" s="417"/>
      <c r="G33" s="415">
        <f t="shared" si="28"/>
        <v>0</v>
      </c>
      <c r="H33" s="416">
        <f t="shared" si="9"/>
        <v>0</v>
      </c>
      <c r="I33" s="395"/>
      <c r="J33" s="395"/>
      <c r="K33" s="395"/>
      <c r="L33" s="395"/>
      <c r="M33" s="395"/>
      <c r="N33" s="395"/>
      <c r="O33" s="395"/>
      <c r="P33" s="395"/>
      <c r="Q33" s="395"/>
      <c r="R33" s="395"/>
      <c r="S33" s="395" t="s">
        <v>134</v>
      </c>
      <c r="U33" s="392"/>
      <c r="V33" s="392"/>
      <c r="W33" s="403">
        <f>AN31</f>
        <v>0</v>
      </c>
      <c r="X33" s="458">
        <f t="shared" si="19"/>
        <v>0</v>
      </c>
      <c r="Y33" s="459">
        <f t="shared" si="22"/>
        <v>0</v>
      </c>
      <c r="Z33" s="458">
        <f t="shared" si="20"/>
        <v>0</v>
      </c>
      <c r="AA33" s="460">
        <f t="shared" si="21"/>
        <v>0</v>
      </c>
      <c r="AB33" s="516"/>
      <c r="AC33" s="392"/>
      <c r="AD33" s="503" t="s">
        <v>231</v>
      </c>
      <c r="AE33" s="503"/>
      <c r="AF33" s="508">
        <v>0</v>
      </c>
      <c r="AG33" s="509">
        <v>0</v>
      </c>
      <c r="AH33" s="510">
        <f t="shared" si="23"/>
        <v>0</v>
      </c>
      <c r="AI33" s="92"/>
      <c r="AJ33" s="60" t="s">
        <v>624</v>
      </c>
      <c r="AK33" s="92"/>
      <c r="AL33" s="92"/>
      <c r="AM33" s="60" t="s">
        <v>253</v>
      </c>
      <c r="AN33" s="60" t="s">
        <v>253</v>
      </c>
      <c r="AO33" s="60"/>
      <c r="AP33" s="503" t="s">
        <v>231</v>
      </c>
      <c r="AQ33" s="503"/>
      <c r="AR33" s="508">
        <v>0</v>
      </c>
      <c r="AS33" s="509">
        <v>0</v>
      </c>
      <c r="AT33" s="510">
        <f t="shared" si="24"/>
        <v>0</v>
      </c>
      <c r="AU33" s="137"/>
      <c r="AV33" s="503" t="s">
        <v>231</v>
      </c>
      <c r="AW33" s="503"/>
      <c r="AX33" s="508">
        <v>0</v>
      </c>
      <c r="AY33" s="509">
        <v>0</v>
      </c>
      <c r="AZ33" s="510">
        <f t="shared" si="25"/>
        <v>0</v>
      </c>
      <c r="BA33" s="111"/>
      <c r="BB33" s="503" t="s">
        <v>231</v>
      </c>
      <c r="BC33" s="503"/>
      <c r="BD33" s="508">
        <v>0</v>
      </c>
      <c r="BE33" s="509">
        <v>0</v>
      </c>
      <c r="BF33" s="510">
        <f t="shared" si="26"/>
        <v>0</v>
      </c>
      <c r="BG33" s="48"/>
      <c r="BH33" s="48"/>
      <c r="BI33" s="48"/>
      <c r="BJ33" s="48"/>
      <c r="BK33" s="48"/>
      <c r="BL33" s="48"/>
      <c r="BM33" s="48"/>
    </row>
    <row r="34" spans="1:65" ht="12.2" customHeight="1" x14ac:dyDescent="0.2">
      <c r="A34" s="395"/>
      <c r="B34" s="438" t="s">
        <v>482</v>
      </c>
      <c r="C34" s="156"/>
      <c r="D34" s="156"/>
      <c r="E34" s="519">
        <f>+'Labor Summary'!W32</f>
        <v>0</v>
      </c>
      <c r="F34" s="417"/>
      <c r="G34" s="415">
        <f t="shared" si="28"/>
        <v>0</v>
      </c>
      <c r="H34" s="416">
        <f t="shared" si="9"/>
        <v>0</v>
      </c>
      <c r="I34" s="395"/>
      <c r="J34" s="395"/>
      <c r="K34" s="395"/>
      <c r="L34" s="395"/>
      <c r="M34" s="395"/>
      <c r="N34" s="395"/>
      <c r="O34" s="395"/>
      <c r="P34" s="395"/>
      <c r="Q34" s="395"/>
      <c r="R34" s="395"/>
      <c r="S34" s="395" t="s">
        <v>243</v>
      </c>
      <c r="U34" s="392"/>
      <c r="V34" s="392"/>
      <c r="W34" s="403">
        <f>AN40</f>
        <v>0</v>
      </c>
      <c r="X34" s="458">
        <f t="shared" si="19"/>
        <v>0</v>
      </c>
      <c r="Y34" s="459">
        <f t="shared" si="22"/>
        <v>0</v>
      </c>
      <c r="Z34" s="458">
        <f t="shared" si="20"/>
        <v>0</v>
      </c>
      <c r="AA34" s="460">
        <f t="shared" si="21"/>
        <v>0</v>
      </c>
      <c r="AB34" s="516"/>
      <c r="AC34" s="392"/>
      <c r="AD34" s="137"/>
      <c r="AE34" s="137"/>
      <c r="AF34" s="511">
        <f>SUM(AF28:AF33)</f>
        <v>0</v>
      </c>
      <c r="AG34" s="185"/>
      <c r="AH34" s="512">
        <f>SUM(AH28:AH33)</f>
        <v>0</v>
      </c>
      <c r="AI34" s="92"/>
      <c r="AJ34" s="503" t="s">
        <v>231</v>
      </c>
      <c r="AK34" s="503"/>
      <c r="AL34" s="504">
        <v>0</v>
      </c>
      <c r="AM34" s="505">
        <v>0</v>
      </c>
      <c r="AN34" s="506">
        <f t="shared" ref="AN34:AN39" si="29">AL34*AM34</f>
        <v>0</v>
      </c>
      <c r="AO34" s="60"/>
      <c r="AP34" s="137"/>
      <c r="AQ34" s="137"/>
      <c r="AR34" s="511">
        <f>SUM(AR28:AR33)</f>
        <v>0</v>
      </c>
      <c r="AS34" s="185"/>
      <c r="AT34" s="512">
        <f>SUM(AT28:AT33)</f>
        <v>0</v>
      </c>
      <c r="AU34" s="137"/>
      <c r="AV34" s="137"/>
      <c r="AW34" s="137"/>
      <c r="AX34" s="511">
        <f>SUM(AX28:AX33)</f>
        <v>0</v>
      </c>
      <c r="AY34" s="185"/>
      <c r="AZ34" s="512">
        <f>SUM(AZ28:AZ33)</f>
        <v>0</v>
      </c>
      <c r="BA34" s="507"/>
      <c r="BB34" s="137"/>
      <c r="BC34" s="137"/>
      <c r="BD34" s="511">
        <f>SUM(BD28:BD33)</f>
        <v>0</v>
      </c>
      <c r="BE34" s="185"/>
      <c r="BF34" s="512">
        <f>SUM(BF28:BF33)</f>
        <v>0</v>
      </c>
      <c r="BG34" s="48"/>
      <c r="BH34" s="48"/>
      <c r="BI34" s="48"/>
      <c r="BJ34" s="48"/>
      <c r="BK34" s="48"/>
      <c r="BL34" s="48"/>
      <c r="BM34" s="48"/>
    </row>
    <row r="35" spans="1:65" ht="12.2" customHeight="1" x14ac:dyDescent="0.2">
      <c r="A35" s="395"/>
      <c r="B35" s="438" t="s">
        <v>483</v>
      </c>
      <c r="C35" s="514"/>
      <c r="D35" s="514"/>
      <c r="E35" s="519">
        <f>+'Labor Summary'!W33</f>
        <v>0</v>
      </c>
      <c r="F35" s="417"/>
      <c r="G35" s="415">
        <f t="shared" si="28"/>
        <v>0</v>
      </c>
      <c r="H35" s="416">
        <f t="shared" si="9"/>
        <v>0</v>
      </c>
      <c r="I35" s="395"/>
      <c r="J35" s="395"/>
      <c r="K35" s="395"/>
      <c r="L35" s="395"/>
      <c r="M35" s="395"/>
      <c r="N35" s="395"/>
      <c r="O35" s="395"/>
      <c r="P35" s="395"/>
      <c r="Q35" s="395"/>
      <c r="R35" s="395"/>
      <c r="S35" s="395" t="s">
        <v>358</v>
      </c>
      <c r="U35" s="442"/>
      <c r="V35" s="461"/>
      <c r="W35" s="403">
        <f>AN49</f>
        <v>0</v>
      </c>
      <c r="X35" s="458">
        <f t="shared" si="19"/>
        <v>0</v>
      </c>
      <c r="Y35" s="459">
        <f>(W35+X35)*$Y$25</f>
        <v>0</v>
      </c>
      <c r="Z35" s="458">
        <f t="shared" si="20"/>
        <v>0</v>
      </c>
      <c r="AA35" s="460">
        <f t="shared" si="21"/>
        <v>0</v>
      </c>
      <c r="AB35" s="516"/>
      <c r="AC35" s="392"/>
      <c r="AD35" s="59" t="s">
        <v>63</v>
      </c>
      <c r="AE35" s="92"/>
      <c r="AF35" s="92"/>
      <c r="AG35" s="92"/>
      <c r="AH35" s="60" t="s">
        <v>625</v>
      </c>
      <c r="AI35" s="137"/>
      <c r="AJ35" s="503" t="s">
        <v>231</v>
      </c>
      <c r="AK35" s="503"/>
      <c r="AL35" s="504">
        <v>0</v>
      </c>
      <c r="AM35" s="505">
        <v>0</v>
      </c>
      <c r="AN35" s="506">
        <f t="shared" si="29"/>
        <v>0</v>
      </c>
      <c r="AO35" s="111"/>
      <c r="AP35" s="59" t="s">
        <v>653</v>
      </c>
      <c r="AQ35" s="92"/>
      <c r="AR35" s="92"/>
      <c r="AS35" s="92"/>
      <c r="AT35" s="60" t="s">
        <v>625</v>
      </c>
      <c r="AU35" s="137"/>
      <c r="AV35" s="59" t="s">
        <v>316</v>
      </c>
      <c r="AW35" s="92"/>
      <c r="AX35" s="92"/>
      <c r="AY35" s="92"/>
      <c r="AZ35" s="60" t="s">
        <v>625</v>
      </c>
      <c r="BA35" s="60"/>
      <c r="BB35" s="59" t="s">
        <v>482</v>
      </c>
      <c r="BC35" s="137"/>
      <c r="BD35" s="137"/>
      <c r="BE35" s="92"/>
      <c r="BF35" s="60" t="s">
        <v>625</v>
      </c>
      <c r="BG35" s="48"/>
      <c r="BH35" s="48"/>
      <c r="BI35" s="48"/>
      <c r="BJ35" s="48"/>
      <c r="BK35" s="48"/>
      <c r="BL35" s="48"/>
      <c r="BM35" s="48"/>
    </row>
    <row r="36" spans="1:65" ht="12.2" customHeight="1" x14ac:dyDescent="0.2">
      <c r="A36" s="392"/>
      <c r="B36" s="438" t="s">
        <v>484</v>
      </c>
      <c r="C36" s="514"/>
      <c r="D36" s="514"/>
      <c r="E36" s="519">
        <f>+'Labor Summary'!W34</f>
        <v>0</v>
      </c>
      <c r="F36" s="417"/>
      <c r="G36" s="415">
        <f t="shared" si="28"/>
        <v>0</v>
      </c>
      <c r="H36" s="416">
        <f t="shared" si="9"/>
        <v>0</v>
      </c>
      <c r="I36" s="395"/>
      <c r="J36" s="395"/>
      <c r="K36" s="395"/>
      <c r="L36" s="395"/>
      <c r="M36" s="395"/>
      <c r="N36" s="395"/>
      <c r="O36" s="395"/>
      <c r="P36" s="395"/>
      <c r="Q36" s="395"/>
      <c r="R36" s="395"/>
      <c r="S36" s="395" t="s">
        <v>357</v>
      </c>
      <c r="U36" s="392"/>
      <c r="V36" s="392"/>
      <c r="W36" s="403">
        <f>AT16</f>
        <v>0</v>
      </c>
      <c r="X36" s="458">
        <f t="shared" si="19"/>
        <v>0</v>
      </c>
      <c r="Y36" s="459">
        <f t="shared" si="22"/>
        <v>0</v>
      </c>
      <c r="Z36" s="458">
        <f t="shared" si="20"/>
        <v>0</v>
      </c>
      <c r="AA36" s="460">
        <f t="shared" si="21"/>
        <v>0</v>
      </c>
      <c r="AB36" s="516"/>
      <c r="AC36" s="392"/>
      <c r="AD36" s="60" t="s">
        <v>624</v>
      </c>
      <c r="AE36" s="92"/>
      <c r="AF36" s="137"/>
      <c r="AG36" s="60" t="s">
        <v>253</v>
      </c>
      <c r="AH36" s="60" t="s">
        <v>253</v>
      </c>
      <c r="AI36" s="137"/>
      <c r="AJ36" s="503" t="s">
        <v>231</v>
      </c>
      <c r="AK36" s="503"/>
      <c r="AL36" s="504">
        <v>0</v>
      </c>
      <c r="AM36" s="505">
        <v>0</v>
      </c>
      <c r="AN36" s="506">
        <f t="shared" si="29"/>
        <v>0</v>
      </c>
      <c r="AO36" s="111"/>
      <c r="AP36" s="60" t="s">
        <v>624</v>
      </c>
      <c r="AQ36" s="92"/>
      <c r="AR36" s="92"/>
      <c r="AS36" s="60" t="s">
        <v>253</v>
      </c>
      <c r="AT36" s="60" t="s">
        <v>253</v>
      </c>
      <c r="AU36" s="137"/>
      <c r="AV36" s="60" t="s">
        <v>624</v>
      </c>
      <c r="AW36" s="92"/>
      <c r="AX36" s="92"/>
      <c r="AY36" s="60" t="s">
        <v>253</v>
      </c>
      <c r="AZ36" s="60" t="s">
        <v>253</v>
      </c>
      <c r="BA36" s="60"/>
      <c r="BB36" s="60" t="s">
        <v>624</v>
      </c>
      <c r="BC36" s="137"/>
      <c r="BD36" s="137"/>
      <c r="BE36" s="60" t="s">
        <v>253</v>
      </c>
      <c r="BF36" s="60" t="s">
        <v>253</v>
      </c>
      <c r="BG36" s="48"/>
      <c r="BH36" s="48"/>
      <c r="BI36" s="157"/>
      <c r="BJ36" s="48"/>
      <c r="BK36" s="48"/>
      <c r="BL36" s="48"/>
      <c r="BM36" s="48"/>
    </row>
    <row r="37" spans="1:65" ht="12.2" customHeight="1" x14ac:dyDescent="0.2">
      <c r="A37" s="392"/>
      <c r="B37" s="809" t="s">
        <v>361</v>
      </c>
      <c r="C37" s="809"/>
      <c r="D37" s="809"/>
      <c r="E37" s="519">
        <f>+'Labor Summary'!W35</f>
        <v>0</v>
      </c>
      <c r="F37" s="418"/>
      <c r="G37" s="415">
        <f t="shared" si="28"/>
        <v>0</v>
      </c>
      <c r="H37" s="419">
        <f>CEILING(E37*G37,0.01)</f>
        <v>0</v>
      </c>
      <c r="I37" s="395"/>
      <c r="J37" s="395"/>
      <c r="K37" s="395"/>
      <c r="L37" s="395"/>
      <c r="M37" s="395"/>
      <c r="N37" s="395"/>
      <c r="O37" s="395"/>
      <c r="P37" s="395"/>
      <c r="Q37" s="395"/>
      <c r="R37" s="395"/>
      <c r="S37" s="395" t="s">
        <v>280</v>
      </c>
      <c r="U37" s="392"/>
      <c r="V37" s="392"/>
      <c r="W37" s="403">
        <f>AT25</f>
        <v>0</v>
      </c>
      <c r="X37" s="458">
        <f t="shared" si="19"/>
        <v>0</v>
      </c>
      <c r="Y37" s="459">
        <f>(W37+X37)*$Y$25</f>
        <v>0</v>
      </c>
      <c r="Z37" s="458">
        <f t="shared" si="20"/>
        <v>0</v>
      </c>
      <c r="AA37" s="460">
        <f t="shared" si="21"/>
        <v>0</v>
      </c>
      <c r="AB37" s="516"/>
      <c r="AC37" s="392"/>
      <c r="AD37" s="666" t="s">
        <v>231</v>
      </c>
      <c r="AE37" s="503"/>
      <c r="AF37" s="504">
        <v>0</v>
      </c>
      <c r="AG37" s="505">
        <v>0</v>
      </c>
      <c r="AH37" s="506">
        <f t="shared" ref="AH37:AH44" si="30">AF37*AG37</f>
        <v>0</v>
      </c>
      <c r="AI37" s="137"/>
      <c r="AJ37" s="503" t="s">
        <v>231</v>
      </c>
      <c r="AK37" s="503"/>
      <c r="AL37" s="504">
        <v>0</v>
      </c>
      <c r="AM37" s="505">
        <v>0</v>
      </c>
      <c r="AN37" s="506">
        <f t="shared" si="29"/>
        <v>0</v>
      </c>
      <c r="AO37" s="111"/>
      <c r="AP37" s="503" t="s">
        <v>231</v>
      </c>
      <c r="AQ37" s="503"/>
      <c r="AR37" s="504">
        <v>0</v>
      </c>
      <c r="AS37" s="505">
        <v>0</v>
      </c>
      <c r="AT37" s="506">
        <f t="shared" ref="AT37:AT42" si="31">AR37*AS37</f>
        <v>0</v>
      </c>
      <c r="AU37" s="137"/>
      <c r="AV37" s="503" t="s">
        <v>231</v>
      </c>
      <c r="AW37" s="503"/>
      <c r="AX37" s="504">
        <v>0</v>
      </c>
      <c r="AY37" s="505">
        <v>0</v>
      </c>
      <c r="AZ37" s="506">
        <f t="shared" ref="AZ37:AZ42" si="32">AX37*AY37</f>
        <v>0</v>
      </c>
      <c r="BA37" s="111"/>
      <c r="BB37" s="503" t="s">
        <v>231</v>
      </c>
      <c r="BC37" s="503"/>
      <c r="BD37" s="504">
        <v>0</v>
      </c>
      <c r="BE37" s="505">
        <v>0</v>
      </c>
      <c r="BF37" s="506">
        <f t="shared" ref="BF37:BF42" si="33">BD37*BE37</f>
        <v>0</v>
      </c>
      <c r="BG37" s="48"/>
      <c r="BH37" s="48"/>
      <c r="BI37" s="48"/>
      <c r="BJ37" s="48"/>
      <c r="BK37" s="48"/>
      <c r="BL37" s="48"/>
      <c r="BM37" s="48"/>
    </row>
    <row r="38" spans="1:65" ht="12.2" customHeight="1" x14ac:dyDescent="0.2">
      <c r="A38" s="392"/>
      <c r="B38" s="414"/>
      <c r="C38" s="392"/>
      <c r="D38" s="414" t="s">
        <v>46</v>
      </c>
      <c r="E38" s="520">
        <f>SUM(E11:E37)</f>
        <v>0</v>
      </c>
      <c r="F38" s="392"/>
      <c r="G38" s="420"/>
      <c r="H38" s="416">
        <f>SUM(H11:H37)</f>
        <v>0</v>
      </c>
      <c r="I38" s="395"/>
      <c r="J38" s="395"/>
      <c r="K38" s="395"/>
      <c r="L38" s="395"/>
      <c r="M38" s="395"/>
      <c r="N38" s="395"/>
      <c r="O38" s="395"/>
      <c r="P38" s="395"/>
      <c r="Q38" s="395"/>
      <c r="R38" s="395"/>
      <c r="S38" s="395" t="s">
        <v>819</v>
      </c>
      <c r="U38" s="392"/>
      <c r="V38" s="392"/>
      <c r="W38" s="403">
        <f>AT34</f>
        <v>0</v>
      </c>
      <c r="X38" s="458">
        <f t="shared" si="19"/>
        <v>0</v>
      </c>
      <c r="Y38" s="459">
        <f t="shared" si="22"/>
        <v>0</v>
      </c>
      <c r="Z38" s="458">
        <f t="shared" si="20"/>
        <v>0</v>
      </c>
      <c r="AA38" s="460">
        <f t="shared" si="21"/>
        <v>0</v>
      </c>
      <c r="AB38" s="516"/>
      <c r="AC38" s="392"/>
      <c r="AD38" s="666" t="s">
        <v>231</v>
      </c>
      <c r="AE38" s="503"/>
      <c r="AF38" s="504">
        <v>0</v>
      </c>
      <c r="AG38" s="505">
        <v>0</v>
      </c>
      <c r="AH38" s="506">
        <f t="shared" si="30"/>
        <v>0</v>
      </c>
      <c r="AI38" s="137"/>
      <c r="AJ38" s="503" t="s">
        <v>231</v>
      </c>
      <c r="AK38" s="503"/>
      <c r="AL38" s="504">
        <v>0</v>
      </c>
      <c r="AM38" s="505">
        <v>0</v>
      </c>
      <c r="AN38" s="506">
        <f t="shared" si="29"/>
        <v>0</v>
      </c>
      <c r="AO38" s="111"/>
      <c r="AP38" s="503" t="s">
        <v>231</v>
      </c>
      <c r="AQ38" s="503"/>
      <c r="AR38" s="504">
        <v>0</v>
      </c>
      <c r="AS38" s="505">
        <v>0</v>
      </c>
      <c r="AT38" s="506">
        <f t="shared" si="31"/>
        <v>0</v>
      </c>
      <c r="AU38" s="137"/>
      <c r="AV38" s="503" t="s">
        <v>231</v>
      </c>
      <c r="AW38" s="503"/>
      <c r="AX38" s="504">
        <v>0</v>
      </c>
      <c r="AY38" s="505">
        <v>0</v>
      </c>
      <c r="AZ38" s="506">
        <f t="shared" si="32"/>
        <v>0</v>
      </c>
      <c r="BA38" s="111"/>
      <c r="BB38" s="503" t="s">
        <v>231</v>
      </c>
      <c r="BC38" s="503"/>
      <c r="BD38" s="504">
        <v>0</v>
      </c>
      <c r="BE38" s="505">
        <v>0</v>
      </c>
      <c r="BF38" s="506">
        <f t="shared" si="33"/>
        <v>0</v>
      </c>
      <c r="BG38" s="48"/>
      <c r="BH38" s="48"/>
      <c r="BI38" s="48"/>
      <c r="BJ38" s="48"/>
      <c r="BK38" s="48"/>
      <c r="BL38" s="48"/>
      <c r="BM38" s="48"/>
    </row>
    <row r="39" spans="1:65" ht="12.2" customHeight="1" x14ac:dyDescent="0.2">
      <c r="A39" s="392"/>
      <c r="B39" s="392"/>
      <c r="C39" s="421" t="s">
        <v>245</v>
      </c>
      <c r="D39" s="805" t="s">
        <v>210</v>
      </c>
      <c r="E39" s="805"/>
      <c r="F39" s="806"/>
      <c r="G39" s="422">
        <f>Y25</f>
        <v>0</v>
      </c>
      <c r="H39" s="416">
        <f>CEILING(H38*G39,0.01)</f>
        <v>0</v>
      </c>
      <c r="I39" s="446"/>
      <c r="J39" s="446"/>
      <c r="K39" s="446"/>
      <c r="L39" s="446"/>
      <c r="M39" s="446"/>
      <c r="N39" s="446"/>
      <c r="O39" s="446"/>
      <c r="P39" s="446"/>
      <c r="Q39" s="446"/>
      <c r="R39" s="446"/>
      <c r="S39" s="395" t="s">
        <v>653</v>
      </c>
      <c r="U39" s="392"/>
      <c r="V39" s="392"/>
      <c r="W39" s="403">
        <f>AT43</f>
        <v>0</v>
      </c>
      <c r="X39" s="458">
        <f t="shared" ref="X39:X40" si="34">($X$25*W39)</f>
        <v>0</v>
      </c>
      <c r="Y39" s="459">
        <f t="shared" ref="Y39:Y40" si="35">(W39+X39)*$Y$25</f>
        <v>0</v>
      </c>
      <c r="Z39" s="458">
        <f t="shared" si="20"/>
        <v>0</v>
      </c>
      <c r="AA39" s="460">
        <f t="shared" ref="AA39:AA40" si="36">W39*$AA$25</f>
        <v>0</v>
      </c>
      <c r="AB39" s="516"/>
      <c r="AC39" s="392"/>
      <c r="AD39" s="503" t="s">
        <v>231</v>
      </c>
      <c r="AE39" s="503"/>
      <c r="AF39" s="504">
        <v>0</v>
      </c>
      <c r="AG39" s="505">
        <v>0</v>
      </c>
      <c r="AH39" s="506">
        <f t="shared" si="30"/>
        <v>0</v>
      </c>
      <c r="AI39" s="137"/>
      <c r="AJ39" s="503" t="s">
        <v>231</v>
      </c>
      <c r="AK39" s="503"/>
      <c r="AL39" s="508">
        <v>0</v>
      </c>
      <c r="AM39" s="509">
        <v>0</v>
      </c>
      <c r="AN39" s="510">
        <f t="shared" si="29"/>
        <v>0</v>
      </c>
      <c r="AO39" s="507"/>
      <c r="AP39" s="503" t="s">
        <v>231</v>
      </c>
      <c r="AQ39" s="503"/>
      <c r="AR39" s="504">
        <v>0</v>
      </c>
      <c r="AS39" s="505">
        <v>0</v>
      </c>
      <c r="AT39" s="506">
        <f t="shared" si="31"/>
        <v>0</v>
      </c>
      <c r="AU39" s="137"/>
      <c r="AV39" s="503" t="s">
        <v>231</v>
      </c>
      <c r="AW39" s="503"/>
      <c r="AX39" s="504">
        <v>0</v>
      </c>
      <c r="AY39" s="505">
        <v>0</v>
      </c>
      <c r="AZ39" s="506">
        <f t="shared" si="32"/>
        <v>0</v>
      </c>
      <c r="BA39" s="111"/>
      <c r="BB39" s="503" t="s">
        <v>231</v>
      </c>
      <c r="BC39" s="503"/>
      <c r="BD39" s="504">
        <v>0</v>
      </c>
      <c r="BE39" s="505">
        <v>0</v>
      </c>
      <c r="BF39" s="506">
        <f t="shared" si="33"/>
        <v>0</v>
      </c>
      <c r="BG39" s="48"/>
      <c r="BH39" s="48"/>
      <c r="BI39" s="48"/>
      <c r="BJ39" s="48"/>
      <c r="BK39" s="48"/>
      <c r="BL39" s="48"/>
      <c r="BM39" s="48"/>
    </row>
    <row r="40" spans="1:65" ht="12.2" customHeight="1" x14ac:dyDescent="0.2">
      <c r="A40" s="392"/>
      <c r="B40" s="392"/>
      <c r="C40" s="392"/>
      <c r="D40" s="423" t="s">
        <v>152</v>
      </c>
      <c r="E40" s="424" t="s">
        <v>195</v>
      </c>
      <c r="F40" s="425" t="s">
        <v>245</v>
      </c>
      <c r="G40" s="426"/>
      <c r="H40" s="419">
        <f>Q28</f>
        <v>0</v>
      </c>
      <c r="I40" s="446"/>
      <c r="J40" s="446"/>
      <c r="K40" s="446"/>
      <c r="L40" s="446"/>
      <c r="M40" s="446"/>
      <c r="N40" s="446"/>
      <c r="O40" s="446"/>
      <c r="P40" s="446"/>
      <c r="Q40" s="446"/>
      <c r="R40" s="446"/>
      <c r="S40" s="395" t="s">
        <v>654</v>
      </c>
      <c r="U40" s="392"/>
      <c r="V40" s="392"/>
      <c r="W40" s="403">
        <f>AT52</f>
        <v>0</v>
      </c>
      <c r="X40" s="458">
        <f t="shared" si="34"/>
        <v>0</v>
      </c>
      <c r="Y40" s="459">
        <f t="shared" si="35"/>
        <v>0</v>
      </c>
      <c r="Z40" s="458">
        <f>(W40+X40)*$Z$25</f>
        <v>0</v>
      </c>
      <c r="AA40" s="460">
        <f t="shared" si="36"/>
        <v>0</v>
      </c>
      <c r="AB40" s="516"/>
      <c r="AC40" s="392"/>
      <c r="AD40" s="503" t="s">
        <v>231</v>
      </c>
      <c r="AE40" s="503"/>
      <c r="AF40" s="504">
        <v>0</v>
      </c>
      <c r="AG40" s="505">
        <v>0</v>
      </c>
      <c r="AH40" s="506">
        <f t="shared" ref="AH40:AH41" si="37">AF40*AG40</f>
        <v>0</v>
      </c>
      <c r="AI40" s="137"/>
      <c r="AJ40" s="137"/>
      <c r="AK40" s="137"/>
      <c r="AL40" s="511">
        <f>SUM(AL34:AL39)</f>
        <v>0</v>
      </c>
      <c r="AM40" s="185"/>
      <c r="AN40" s="512">
        <f>SUM(AN34:AN39)</f>
        <v>0</v>
      </c>
      <c r="AO40" s="60"/>
      <c r="AP40" s="503" t="s">
        <v>231</v>
      </c>
      <c r="AQ40" s="503"/>
      <c r="AR40" s="504">
        <v>0</v>
      </c>
      <c r="AS40" s="505">
        <v>0</v>
      </c>
      <c r="AT40" s="506">
        <f t="shared" si="31"/>
        <v>0</v>
      </c>
      <c r="AU40" s="137"/>
      <c r="AV40" s="503" t="s">
        <v>231</v>
      </c>
      <c r="AW40" s="503"/>
      <c r="AX40" s="504">
        <v>0</v>
      </c>
      <c r="AY40" s="505">
        <v>0</v>
      </c>
      <c r="AZ40" s="506">
        <f t="shared" si="32"/>
        <v>0</v>
      </c>
      <c r="BA40" s="111"/>
      <c r="BB40" s="503" t="s">
        <v>231</v>
      </c>
      <c r="BC40" s="503"/>
      <c r="BD40" s="504">
        <v>0</v>
      </c>
      <c r="BE40" s="505">
        <v>0</v>
      </c>
      <c r="BF40" s="506">
        <f t="shared" si="33"/>
        <v>0</v>
      </c>
      <c r="BG40" s="48"/>
      <c r="BH40" s="48"/>
      <c r="BI40" s="48"/>
      <c r="BJ40" s="48"/>
      <c r="BK40" s="48"/>
      <c r="BL40" s="48"/>
      <c r="BM40" s="48"/>
    </row>
    <row r="41" spans="1:65" ht="12.2" customHeight="1" x14ac:dyDescent="0.2">
      <c r="A41" s="392"/>
      <c r="B41" s="392"/>
      <c r="C41" s="392"/>
      <c r="D41" s="392"/>
      <c r="E41" s="392"/>
      <c r="F41" s="414" t="s">
        <v>57</v>
      </c>
      <c r="G41" s="392"/>
      <c r="H41" s="427">
        <f>SUM(H38:H40)</f>
        <v>0</v>
      </c>
      <c r="I41" s="808" t="str">
        <f>IF((E38=(MAPPING!E17+SURVEYS!E15+'DESIGN STUDY'!E16+PFR!E16+RW!E16+FFR!E17+FOR!E17+QAQC!E16+GEOTECH!E17+GEOTECH!E47+GEOTECH!N17+DRAINAGE!E17+PERMITS!E17+'TRAFFIC ANALYSIS'!E17+'NATURAL RESOURCES'!E19+NEPA!E23+NOISE!E21+'CULTURAL RESOURCES'!E23+'STR1'!D19+'STR2'!D19+'STR3'!D19+MiscSTR!E19+'POST DESIGN SERVICES'!E17+'STR1 REHAB'!D22)), "OKAY", "CHECK LABOR SUMMARY")</f>
        <v>OKAY</v>
      </c>
      <c r="J41" s="446"/>
      <c r="K41" s="446"/>
      <c r="L41" s="446"/>
      <c r="M41" s="446"/>
      <c r="N41" s="446"/>
      <c r="O41" s="446"/>
      <c r="P41" s="446"/>
      <c r="Q41" s="446"/>
      <c r="R41" s="446"/>
      <c r="S41" s="395" t="s">
        <v>320</v>
      </c>
      <c r="T41" s="484"/>
      <c r="U41" s="484"/>
      <c r="V41" s="392"/>
      <c r="W41" s="403">
        <f>AZ16</f>
        <v>0</v>
      </c>
      <c r="X41" s="458">
        <f t="shared" si="19"/>
        <v>0</v>
      </c>
      <c r="Y41" s="459">
        <f t="shared" si="22"/>
        <v>0</v>
      </c>
      <c r="Z41" s="458">
        <f t="shared" si="20"/>
        <v>0</v>
      </c>
      <c r="AA41" s="460">
        <f t="shared" si="21"/>
        <v>0</v>
      </c>
      <c r="AB41" s="516"/>
      <c r="AC41" s="392"/>
      <c r="AD41" s="503" t="s">
        <v>231</v>
      </c>
      <c r="AE41" s="503"/>
      <c r="AF41" s="504">
        <v>0</v>
      </c>
      <c r="AG41" s="505">
        <v>0</v>
      </c>
      <c r="AH41" s="506">
        <f t="shared" si="37"/>
        <v>0</v>
      </c>
      <c r="AI41" s="137"/>
      <c r="AJ41" s="59" t="s">
        <v>358</v>
      </c>
      <c r="AK41" s="92"/>
      <c r="AL41" s="92"/>
      <c r="AM41" s="92"/>
      <c r="AN41" s="60" t="s">
        <v>625</v>
      </c>
      <c r="AO41" s="60"/>
      <c r="AP41" s="503" t="s">
        <v>231</v>
      </c>
      <c r="AQ41" s="503"/>
      <c r="AR41" s="504">
        <v>0</v>
      </c>
      <c r="AS41" s="505">
        <v>0</v>
      </c>
      <c r="AT41" s="506">
        <f t="shared" si="31"/>
        <v>0</v>
      </c>
      <c r="AU41" s="137"/>
      <c r="AV41" s="503" t="s">
        <v>231</v>
      </c>
      <c r="AW41" s="503"/>
      <c r="AX41" s="504">
        <v>0</v>
      </c>
      <c r="AY41" s="505">
        <v>0</v>
      </c>
      <c r="AZ41" s="506">
        <f t="shared" si="32"/>
        <v>0</v>
      </c>
      <c r="BA41" s="111"/>
      <c r="BB41" s="503" t="s">
        <v>231</v>
      </c>
      <c r="BC41" s="503"/>
      <c r="BD41" s="504">
        <v>0</v>
      </c>
      <c r="BE41" s="505">
        <v>0</v>
      </c>
      <c r="BF41" s="506">
        <f t="shared" si="33"/>
        <v>0</v>
      </c>
      <c r="BG41" s="48"/>
      <c r="BH41" s="48"/>
      <c r="BI41" s="48"/>
      <c r="BJ41" s="48"/>
      <c r="BK41" s="48"/>
      <c r="BL41" s="48"/>
      <c r="BM41" s="48"/>
    </row>
    <row r="42" spans="1:65" ht="12.2" customHeight="1" x14ac:dyDescent="0.2">
      <c r="A42" s="392"/>
      <c r="B42" s="392"/>
      <c r="C42" s="392"/>
      <c r="D42" s="392"/>
      <c r="E42" s="414" t="s">
        <v>107</v>
      </c>
      <c r="F42" s="392"/>
      <c r="G42" s="392"/>
      <c r="H42" s="428">
        <f>'DIRECT COST'!CK64+GEOTECH!H23+GEOTECH!H53+GEOTECH!Q23+'POST DESIGN SERVICES'!BK44+'SPECIALIZED SERVICE '!BK48</f>
        <v>0</v>
      </c>
      <c r="I42" s="808"/>
      <c r="J42" s="392"/>
      <c r="K42" s="392"/>
      <c r="L42" s="392"/>
      <c r="M42" s="392"/>
      <c r="N42" s="392"/>
      <c r="O42" s="392"/>
      <c r="P42" s="392"/>
      <c r="Q42" s="392"/>
      <c r="R42" s="392"/>
      <c r="S42" s="395" t="s">
        <v>321</v>
      </c>
      <c r="U42" s="392"/>
      <c r="V42" s="392"/>
      <c r="W42" s="403">
        <f>AZ25</f>
        <v>0</v>
      </c>
      <c r="X42" s="458">
        <f t="shared" si="19"/>
        <v>0</v>
      </c>
      <c r="Y42" s="459">
        <f t="shared" si="22"/>
        <v>0</v>
      </c>
      <c r="Z42" s="458">
        <f t="shared" si="20"/>
        <v>0</v>
      </c>
      <c r="AA42" s="460">
        <f t="shared" si="21"/>
        <v>0</v>
      </c>
      <c r="AB42" s="516"/>
      <c r="AC42" s="392"/>
      <c r="AD42" s="503" t="s">
        <v>231</v>
      </c>
      <c r="AE42" s="503"/>
      <c r="AF42" s="504">
        <v>0</v>
      </c>
      <c r="AG42" s="505">
        <v>0</v>
      </c>
      <c r="AH42" s="506">
        <f t="shared" si="30"/>
        <v>0</v>
      </c>
      <c r="AI42" s="137"/>
      <c r="AJ42" s="60" t="s">
        <v>624</v>
      </c>
      <c r="AK42" s="92"/>
      <c r="AL42" s="92"/>
      <c r="AM42" s="60" t="s">
        <v>253</v>
      </c>
      <c r="AN42" s="60" t="s">
        <v>253</v>
      </c>
      <c r="AO42" s="111"/>
      <c r="AP42" s="503" t="s">
        <v>231</v>
      </c>
      <c r="AQ42" s="503"/>
      <c r="AR42" s="508">
        <v>0</v>
      </c>
      <c r="AS42" s="509">
        <v>0</v>
      </c>
      <c r="AT42" s="510">
        <f t="shared" si="31"/>
        <v>0</v>
      </c>
      <c r="AU42" s="137"/>
      <c r="AV42" s="503" t="s">
        <v>231</v>
      </c>
      <c r="AW42" s="503"/>
      <c r="AX42" s="508">
        <v>0</v>
      </c>
      <c r="AY42" s="509">
        <v>0</v>
      </c>
      <c r="AZ42" s="510">
        <f t="shared" si="32"/>
        <v>0</v>
      </c>
      <c r="BA42" s="111"/>
      <c r="BB42" s="503" t="s">
        <v>231</v>
      </c>
      <c r="BC42" s="503"/>
      <c r="BD42" s="508">
        <v>0</v>
      </c>
      <c r="BE42" s="509">
        <v>0</v>
      </c>
      <c r="BF42" s="510">
        <f t="shared" si="33"/>
        <v>0</v>
      </c>
      <c r="BG42" s="48"/>
      <c r="BH42" s="48"/>
      <c r="BI42" s="48"/>
      <c r="BJ42" s="48"/>
      <c r="BK42" s="48"/>
      <c r="BL42" s="48"/>
      <c r="BM42" s="48"/>
    </row>
    <row r="43" spans="1:65" ht="12.2" customHeight="1" x14ac:dyDescent="0.2">
      <c r="A43" s="497" t="s">
        <v>271</v>
      </c>
      <c r="B43" s="392"/>
      <c r="C43" s="392"/>
      <c r="D43" s="392"/>
      <c r="E43" s="424" t="s">
        <v>194</v>
      </c>
      <c r="F43" s="425"/>
      <c r="G43" s="429">
        <f>+Z25</f>
        <v>0.13</v>
      </c>
      <c r="H43" s="419">
        <f>CEILING((H38+H40)*G43,0.01)</f>
        <v>0</v>
      </c>
      <c r="I43" s="446"/>
      <c r="J43" s="446"/>
      <c r="K43" s="446"/>
      <c r="L43" s="446"/>
      <c r="M43" s="446"/>
      <c r="N43" s="446"/>
      <c r="O43" s="446"/>
      <c r="P43" s="446"/>
      <c r="Q43" s="446"/>
      <c r="R43" s="446"/>
      <c r="S43" s="395" t="s">
        <v>322</v>
      </c>
      <c r="U43" s="392"/>
      <c r="V43" s="392"/>
      <c r="W43" s="403">
        <f>AZ34</f>
        <v>0</v>
      </c>
      <c r="X43" s="458">
        <f t="shared" si="19"/>
        <v>0</v>
      </c>
      <c r="Y43" s="459">
        <f t="shared" si="22"/>
        <v>0</v>
      </c>
      <c r="Z43" s="458">
        <f t="shared" si="20"/>
        <v>0</v>
      </c>
      <c r="AA43" s="460">
        <f t="shared" si="21"/>
        <v>0</v>
      </c>
      <c r="AB43" s="516"/>
      <c r="AC43" s="392"/>
      <c r="AD43" s="503" t="s">
        <v>231</v>
      </c>
      <c r="AE43" s="503"/>
      <c r="AF43" s="504">
        <v>0</v>
      </c>
      <c r="AG43" s="505">
        <v>0</v>
      </c>
      <c r="AH43" s="506">
        <f t="shared" si="30"/>
        <v>0</v>
      </c>
      <c r="AI43" s="137"/>
      <c r="AJ43" s="503" t="s">
        <v>231</v>
      </c>
      <c r="AK43" s="503"/>
      <c r="AL43" s="504">
        <v>0</v>
      </c>
      <c r="AM43" s="505">
        <v>0</v>
      </c>
      <c r="AN43" s="506">
        <f t="shared" ref="AN43:AN48" si="38">AL43*AM43</f>
        <v>0</v>
      </c>
      <c r="AO43" s="111"/>
      <c r="AP43" s="137"/>
      <c r="AQ43" s="137"/>
      <c r="AR43" s="511">
        <f>SUM(AR37:AR42)</f>
        <v>0</v>
      </c>
      <c r="AS43" s="185"/>
      <c r="AT43" s="512">
        <f>SUM(AT37:AT42)</f>
        <v>0</v>
      </c>
      <c r="AU43" s="137"/>
      <c r="AV43" s="137"/>
      <c r="AW43" s="137"/>
      <c r="AX43" s="511">
        <f>SUM(AX37:AX42)</f>
        <v>0</v>
      </c>
      <c r="AY43" s="185"/>
      <c r="AZ43" s="512">
        <f>SUM(AZ37:AZ42)</f>
        <v>0</v>
      </c>
      <c r="BA43" s="507"/>
      <c r="BB43" s="137"/>
      <c r="BC43" s="137"/>
      <c r="BD43" s="511">
        <f>SUM(BD37:BD42)</f>
        <v>0</v>
      </c>
      <c r="BE43" s="185"/>
      <c r="BF43" s="512">
        <f>SUM(BF37:BF42)</f>
        <v>0</v>
      </c>
      <c r="BG43" s="48"/>
      <c r="BH43" s="48"/>
      <c r="BI43" s="48"/>
      <c r="BJ43" s="48"/>
      <c r="BK43" s="48"/>
      <c r="BL43" s="48"/>
      <c r="BM43" s="48"/>
    </row>
    <row r="44" spans="1:65" ht="12.2" customHeight="1" x14ac:dyDescent="0.2">
      <c r="A44" s="392"/>
      <c r="B44" s="392"/>
      <c r="C44" s="392"/>
      <c r="D44" s="392"/>
      <c r="E44" s="392"/>
      <c r="F44" s="392"/>
      <c r="G44" s="392"/>
      <c r="H44" s="430">
        <f>SUM(H41:H43)</f>
        <v>0</v>
      </c>
      <c r="I44" s="446"/>
      <c r="J44" s="392"/>
      <c r="K44" s="392"/>
      <c r="L44" s="392"/>
      <c r="M44" s="392"/>
      <c r="N44" s="392"/>
      <c r="O44" s="392"/>
      <c r="P44" s="392"/>
      <c r="Q44" s="392"/>
      <c r="R44" s="392"/>
      <c r="S44" s="395" t="s">
        <v>316</v>
      </c>
      <c r="U44" s="392"/>
      <c r="V44" s="392"/>
      <c r="W44" s="403">
        <f>AZ43</f>
        <v>0</v>
      </c>
      <c r="X44" s="458">
        <f t="shared" si="19"/>
        <v>0</v>
      </c>
      <c r="Y44" s="459">
        <f>(W44+X44)*$Y$25</f>
        <v>0</v>
      </c>
      <c r="Z44" s="458">
        <f t="shared" si="20"/>
        <v>0</v>
      </c>
      <c r="AA44" s="460">
        <f>W44*$AA$25</f>
        <v>0</v>
      </c>
      <c r="AB44" s="516"/>
      <c r="AC44" s="392"/>
      <c r="AD44" s="503" t="s">
        <v>231</v>
      </c>
      <c r="AE44" s="503"/>
      <c r="AF44" s="508">
        <v>0</v>
      </c>
      <c r="AG44" s="509">
        <v>0</v>
      </c>
      <c r="AH44" s="510">
        <f t="shared" si="30"/>
        <v>0</v>
      </c>
      <c r="AI44" s="137"/>
      <c r="AJ44" s="503" t="s">
        <v>231</v>
      </c>
      <c r="AK44" s="503"/>
      <c r="AL44" s="504">
        <v>0</v>
      </c>
      <c r="AM44" s="505">
        <v>0</v>
      </c>
      <c r="AN44" s="506">
        <f t="shared" si="38"/>
        <v>0</v>
      </c>
      <c r="AO44" s="111"/>
      <c r="AP44" s="59" t="s">
        <v>654</v>
      </c>
      <c r="AQ44" s="92"/>
      <c r="AR44" s="92"/>
      <c r="AS44" s="92"/>
      <c r="AT44" s="60" t="s">
        <v>625</v>
      </c>
      <c r="AU44" s="137"/>
      <c r="AV44" s="59" t="s">
        <v>317</v>
      </c>
      <c r="AW44" s="92"/>
      <c r="AX44" s="92"/>
      <c r="AY44" s="92"/>
      <c r="AZ44" s="60" t="s">
        <v>625</v>
      </c>
      <c r="BA44" s="60"/>
      <c r="BB44" s="59" t="s">
        <v>483</v>
      </c>
      <c r="BC44" s="137"/>
      <c r="BD44" s="137"/>
      <c r="BE44" s="92"/>
      <c r="BF44" s="60" t="s">
        <v>625</v>
      </c>
      <c r="BG44" s="48"/>
      <c r="BH44" s="48"/>
      <c r="BI44" s="48"/>
      <c r="BJ44" s="48"/>
      <c r="BK44" s="48"/>
      <c r="BL44" s="48"/>
      <c r="BM44" s="48"/>
    </row>
    <row r="45" spans="1:65" ht="12.2" customHeight="1" thickBot="1" x14ac:dyDescent="0.25">
      <c r="A45" s="392"/>
      <c r="B45" s="392"/>
      <c r="C45" s="421" t="s">
        <v>245</v>
      </c>
      <c r="D45" s="431" t="s">
        <v>182</v>
      </c>
      <c r="E45" s="432" t="s">
        <v>211</v>
      </c>
      <c r="F45" s="433"/>
      <c r="G45" s="434">
        <f>AA25</f>
        <v>0</v>
      </c>
      <c r="H45" s="435">
        <f>CEILING(H38*G45,0.01)</f>
        <v>0</v>
      </c>
      <c r="I45" s="392"/>
      <c r="J45" s="392"/>
      <c r="K45" s="392"/>
      <c r="L45" s="392"/>
      <c r="M45" s="392"/>
      <c r="N45" s="392"/>
      <c r="O45" s="392"/>
      <c r="P45" s="392"/>
      <c r="Q45" s="392"/>
      <c r="R45" s="392"/>
      <c r="S45" s="395" t="s">
        <v>317</v>
      </c>
      <c r="U45" s="392"/>
      <c r="V45" s="392"/>
      <c r="W45" s="403">
        <f>AZ52</f>
        <v>0</v>
      </c>
      <c r="X45" s="458">
        <f t="shared" si="19"/>
        <v>0</v>
      </c>
      <c r="Y45" s="459">
        <f>(W45+X45)*$Y$25</f>
        <v>0</v>
      </c>
      <c r="Z45" s="458">
        <f t="shared" si="20"/>
        <v>0</v>
      </c>
      <c r="AA45" s="460">
        <f>W45*$AA$25</f>
        <v>0</v>
      </c>
      <c r="AB45" s="516"/>
      <c r="AC45" s="392"/>
      <c r="AD45" s="48"/>
      <c r="AE45" s="48"/>
      <c r="AF45" s="511">
        <f>SUM(AF37:AF44)</f>
        <v>0</v>
      </c>
      <c r="AG45" s="185"/>
      <c r="AH45" s="512">
        <f>SUM(AH37:AH44)</f>
        <v>0</v>
      </c>
      <c r="AI45" s="137"/>
      <c r="AJ45" s="503" t="s">
        <v>231</v>
      </c>
      <c r="AK45" s="503"/>
      <c r="AL45" s="504">
        <v>0</v>
      </c>
      <c r="AM45" s="505">
        <v>0</v>
      </c>
      <c r="AN45" s="506">
        <f t="shared" si="38"/>
        <v>0</v>
      </c>
      <c r="AO45" s="111"/>
      <c r="AP45" s="60" t="s">
        <v>624</v>
      </c>
      <c r="AQ45" s="92"/>
      <c r="AR45" s="92"/>
      <c r="AS45" s="60" t="s">
        <v>253</v>
      </c>
      <c r="AT45" s="60" t="s">
        <v>253</v>
      </c>
      <c r="AU45" s="137"/>
      <c r="AV45" s="60" t="s">
        <v>624</v>
      </c>
      <c r="AW45" s="92"/>
      <c r="AX45" s="92"/>
      <c r="AY45" s="60" t="s">
        <v>253</v>
      </c>
      <c r="AZ45" s="60" t="s">
        <v>253</v>
      </c>
      <c r="BA45" s="60"/>
      <c r="BB45" s="60" t="s">
        <v>624</v>
      </c>
      <c r="BC45" s="137"/>
      <c r="BD45" s="137"/>
      <c r="BE45" s="60" t="s">
        <v>253</v>
      </c>
      <c r="BF45" s="60" t="s">
        <v>253</v>
      </c>
      <c r="BG45" s="48"/>
      <c r="BH45" s="48"/>
      <c r="BI45" s="48"/>
      <c r="BJ45" s="48"/>
      <c r="BK45" s="48"/>
      <c r="BL45" s="48"/>
      <c r="BM45" s="48"/>
    </row>
    <row r="46" spans="1:65" ht="12.2" customHeight="1" x14ac:dyDescent="0.2">
      <c r="A46" s="392"/>
      <c r="B46" s="392"/>
      <c r="C46" s="392"/>
      <c r="D46" s="392"/>
      <c r="E46" s="392"/>
      <c r="F46" s="414" t="s">
        <v>92</v>
      </c>
      <c r="G46" s="392"/>
      <c r="H46" s="436">
        <f>SUM(H44:H45)</f>
        <v>0</v>
      </c>
      <c r="I46" s="392"/>
      <c r="J46" s="392"/>
      <c r="K46" s="392"/>
      <c r="L46" s="392"/>
      <c r="M46" s="392"/>
      <c r="N46" s="392"/>
      <c r="O46" s="392"/>
      <c r="P46" s="392"/>
      <c r="Q46" s="392"/>
      <c r="R46" s="392"/>
      <c r="S46" s="395" t="s">
        <v>318</v>
      </c>
      <c r="U46" s="392"/>
      <c r="V46" s="392"/>
      <c r="W46" s="403">
        <f>BF16</f>
        <v>0</v>
      </c>
      <c r="X46" s="458">
        <f t="shared" si="19"/>
        <v>0</v>
      </c>
      <c r="Y46" s="459">
        <f t="shared" ref="Y46:Y51" si="39">(W46+X46)*$Y$25</f>
        <v>0</v>
      </c>
      <c r="Z46" s="458">
        <f t="shared" si="20"/>
        <v>0</v>
      </c>
      <c r="AA46" s="460">
        <f t="shared" si="21"/>
        <v>0</v>
      </c>
      <c r="AB46" s="516"/>
      <c r="AC46" s="392"/>
      <c r="AD46" s="59" t="s">
        <v>365</v>
      </c>
      <c r="AE46" s="92"/>
      <c r="AF46" s="92"/>
      <c r="AG46" s="92"/>
      <c r="AH46" s="60" t="s">
        <v>625</v>
      </c>
      <c r="AI46" s="137"/>
      <c r="AJ46" s="503" t="s">
        <v>231</v>
      </c>
      <c r="AK46" s="503"/>
      <c r="AL46" s="504">
        <v>0</v>
      </c>
      <c r="AM46" s="505">
        <v>0</v>
      </c>
      <c r="AN46" s="506">
        <f t="shared" si="38"/>
        <v>0</v>
      </c>
      <c r="AO46" s="111"/>
      <c r="AP46" s="503" t="s">
        <v>231</v>
      </c>
      <c r="AQ46" s="503"/>
      <c r="AR46" s="504">
        <v>0</v>
      </c>
      <c r="AS46" s="505">
        <v>0</v>
      </c>
      <c r="AT46" s="506">
        <f t="shared" ref="AT46:AT51" si="40">AR46*AS46</f>
        <v>0</v>
      </c>
      <c r="AU46" s="137"/>
      <c r="AV46" s="503" t="s">
        <v>231</v>
      </c>
      <c r="AW46" s="503"/>
      <c r="AX46" s="504">
        <v>0</v>
      </c>
      <c r="AY46" s="505">
        <v>0</v>
      </c>
      <c r="AZ46" s="506">
        <f t="shared" ref="AZ46:AZ51" si="41">AX46*AY46</f>
        <v>0</v>
      </c>
      <c r="BA46" s="111"/>
      <c r="BB46" s="503" t="s">
        <v>231</v>
      </c>
      <c r="BC46" s="503"/>
      <c r="BD46" s="504">
        <v>0</v>
      </c>
      <c r="BE46" s="505">
        <v>0</v>
      </c>
      <c r="BF46" s="506">
        <f>BD46*BE46</f>
        <v>0</v>
      </c>
      <c r="BG46" s="48"/>
      <c r="BH46" s="48"/>
      <c r="BI46" s="48"/>
      <c r="BJ46" s="48"/>
      <c r="BK46" s="48"/>
      <c r="BL46" s="48"/>
      <c r="BM46" s="48"/>
    </row>
    <row r="47" spans="1:65" ht="12.2" customHeight="1" x14ac:dyDescent="0.2">
      <c r="A47" s="392"/>
      <c r="B47" s="392"/>
      <c r="C47" s="392"/>
      <c r="D47" s="392"/>
      <c r="E47" s="392"/>
      <c r="F47" s="392"/>
      <c r="G47" s="392"/>
      <c r="H47" s="427"/>
      <c r="I47" s="392"/>
      <c r="J47" s="392"/>
      <c r="K47" s="392"/>
      <c r="L47" s="392"/>
      <c r="M47" s="392"/>
      <c r="N47" s="392"/>
      <c r="O47" s="392"/>
      <c r="P47" s="392"/>
      <c r="Q47" s="392"/>
      <c r="R47" s="392"/>
      <c r="S47" s="395" t="s">
        <v>319</v>
      </c>
      <c r="U47" s="392"/>
      <c r="V47" s="392"/>
      <c r="W47" s="403">
        <f>BF25</f>
        <v>0</v>
      </c>
      <c r="X47" s="458">
        <f t="shared" si="19"/>
        <v>0</v>
      </c>
      <c r="Y47" s="459">
        <f t="shared" si="39"/>
        <v>0</v>
      </c>
      <c r="Z47" s="458">
        <f t="shared" si="20"/>
        <v>0</v>
      </c>
      <c r="AA47" s="460">
        <f t="shared" si="21"/>
        <v>0</v>
      </c>
      <c r="AB47" s="516"/>
      <c r="AC47" s="392"/>
      <c r="AD47" s="60" t="s">
        <v>624</v>
      </c>
      <c r="AE47" s="92"/>
      <c r="AF47" s="92"/>
      <c r="AG47" s="60" t="s">
        <v>253</v>
      </c>
      <c r="AH47" s="60" t="s">
        <v>253</v>
      </c>
      <c r="AI47" s="137"/>
      <c r="AJ47" s="503" t="s">
        <v>231</v>
      </c>
      <c r="AK47" s="503"/>
      <c r="AL47" s="504">
        <v>0</v>
      </c>
      <c r="AM47" s="505">
        <v>0</v>
      </c>
      <c r="AN47" s="506">
        <f t="shared" si="38"/>
        <v>0</v>
      </c>
      <c r="AO47" s="137"/>
      <c r="AP47" s="503" t="s">
        <v>231</v>
      </c>
      <c r="AQ47" s="503"/>
      <c r="AR47" s="504">
        <v>0</v>
      </c>
      <c r="AS47" s="505">
        <v>0</v>
      </c>
      <c r="AT47" s="506">
        <f t="shared" si="40"/>
        <v>0</v>
      </c>
      <c r="AU47" s="92"/>
      <c r="AV47" s="503" t="s">
        <v>231</v>
      </c>
      <c r="AW47" s="503"/>
      <c r="AX47" s="504">
        <v>0</v>
      </c>
      <c r="AY47" s="505">
        <v>0</v>
      </c>
      <c r="AZ47" s="506">
        <f t="shared" si="41"/>
        <v>0</v>
      </c>
      <c r="BA47" s="111"/>
      <c r="BB47" s="503" t="s">
        <v>231</v>
      </c>
      <c r="BC47" s="503"/>
      <c r="BD47" s="504">
        <v>0</v>
      </c>
      <c r="BE47" s="505">
        <v>0</v>
      </c>
      <c r="BF47" s="506">
        <f t="shared" ref="BF47:BF51" si="42">BD47*BE47</f>
        <v>0</v>
      </c>
      <c r="BG47" s="48"/>
      <c r="BH47" s="48"/>
      <c r="BI47" s="48"/>
      <c r="BJ47" s="48"/>
      <c r="BK47" s="48"/>
      <c r="BL47" s="48"/>
      <c r="BM47" s="48"/>
    </row>
    <row r="48" spans="1:65" ht="12.2" customHeight="1" x14ac:dyDescent="0.2">
      <c r="A48" s="392"/>
      <c r="B48" s="392"/>
      <c r="C48" s="392"/>
      <c r="D48" s="805" t="s">
        <v>244</v>
      </c>
      <c r="E48" s="805"/>
      <c r="F48" s="805"/>
      <c r="G48" s="805"/>
      <c r="H48" s="437"/>
      <c r="I48" s="392"/>
      <c r="J48" s="392"/>
      <c r="K48" s="392"/>
      <c r="L48" s="392"/>
      <c r="M48" s="392"/>
      <c r="N48" s="392"/>
      <c r="O48" s="392"/>
      <c r="P48" s="392"/>
      <c r="Q48" s="392"/>
      <c r="R48" s="392"/>
      <c r="S48" s="395" t="s">
        <v>481</v>
      </c>
      <c r="U48" s="392"/>
      <c r="V48" s="392"/>
      <c r="W48" s="403">
        <f>BF34</f>
        <v>0</v>
      </c>
      <c r="X48" s="458">
        <f t="shared" si="19"/>
        <v>0</v>
      </c>
      <c r="Y48" s="459">
        <f t="shared" si="39"/>
        <v>0</v>
      </c>
      <c r="Z48" s="458">
        <f t="shared" si="20"/>
        <v>0</v>
      </c>
      <c r="AA48" s="460">
        <f t="shared" si="21"/>
        <v>0</v>
      </c>
      <c r="AB48" s="516"/>
      <c r="AC48" s="392"/>
      <c r="AD48" s="503" t="s">
        <v>231</v>
      </c>
      <c r="AE48" s="503"/>
      <c r="AF48" s="504">
        <v>0</v>
      </c>
      <c r="AG48" s="505">
        <v>0</v>
      </c>
      <c r="AH48" s="506">
        <f t="shared" ref="AH48:AH51" si="43">AF48*AG48</f>
        <v>0</v>
      </c>
      <c r="AI48" s="137"/>
      <c r="AJ48" s="503" t="s">
        <v>231</v>
      </c>
      <c r="AK48" s="503"/>
      <c r="AL48" s="508">
        <v>0</v>
      </c>
      <c r="AM48" s="509">
        <v>0</v>
      </c>
      <c r="AN48" s="510">
        <f t="shared" si="38"/>
        <v>0</v>
      </c>
      <c r="AO48" s="137"/>
      <c r="AP48" s="503" t="s">
        <v>231</v>
      </c>
      <c r="AQ48" s="503"/>
      <c r="AR48" s="504">
        <v>0</v>
      </c>
      <c r="AS48" s="505">
        <v>0</v>
      </c>
      <c r="AT48" s="506">
        <f t="shared" si="40"/>
        <v>0</v>
      </c>
      <c r="AU48" s="92"/>
      <c r="AV48" s="503" t="s">
        <v>231</v>
      </c>
      <c r="AW48" s="503"/>
      <c r="AX48" s="504">
        <v>0</v>
      </c>
      <c r="AY48" s="505">
        <v>0</v>
      </c>
      <c r="AZ48" s="506">
        <f t="shared" si="41"/>
        <v>0</v>
      </c>
      <c r="BA48" s="111"/>
      <c r="BB48" s="503" t="s">
        <v>231</v>
      </c>
      <c r="BC48" s="503"/>
      <c r="BD48" s="504">
        <v>0</v>
      </c>
      <c r="BE48" s="505">
        <v>0</v>
      </c>
      <c r="BF48" s="506">
        <f t="shared" si="42"/>
        <v>0</v>
      </c>
      <c r="BG48" s="48"/>
      <c r="BH48" s="48"/>
      <c r="BI48" s="48"/>
      <c r="BJ48" s="48"/>
      <c r="BK48" s="48"/>
      <c r="BL48" s="48"/>
      <c r="BM48" s="48"/>
    </row>
    <row r="49" spans="1:65" ht="12.2" customHeight="1" thickBot="1" x14ac:dyDescent="0.25">
      <c r="A49" s="392"/>
      <c r="B49" s="392"/>
      <c r="C49" s="392"/>
      <c r="D49" s="805" t="s">
        <v>633</v>
      </c>
      <c r="E49" s="805"/>
      <c r="F49" s="805"/>
      <c r="G49" s="805"/>
      <c r="H49" s="437">
        <f>GEOTECH!BG40</f>
        <v>0</v>
      </c>
      <c r="I49" s="396" t="s">
        <v>238</v>
      </c>
      <c r="J49" s="414"/>
      <c r="K49" s="414"/>
      <c r="L49" s="414"/>
      <c r="M49" s="414"/>
      <c r="N49" s="414"/>
      <c r="O49" s="414"/>
      <c r="P49" s="414"/>
      <c r="Q49" s="414"/>
      <c r="R49" s="414"/>
      <c r="S49" s="395" t="s">
        <v>482</v>
      </c>
      <c r="U49" s="392"/>
      <c r="V49" s="392"/>
      <c r="W49" s="403">
        <f>BF43</f>
        <v>0</v>
      </c>
      <c r="X49" s="458">
        <f t="shared" si="19"/>
        <v>0</v>
      </c>
      <c r="Y49" s="459">
        <f t="shared" si="39"/>
        <v>0</v>
      </c>
      <c r="Z49" s="458">
        <f t="shared" si="20"/>
        <v>0</v>
      </c>
      <c r="AA49" s="460">
        <f t="shared" si="21"/>
        <v>0</v>
      </c>
      <c r="AB49" s="516"/>
      <c r="AC49" s="392"/>
      <c r="AD49" s="503" t="s">
        <v>231</v>
      </c>
      <c r="AE49" s="503"/>
      <c r="AF49" s="504">
        <v>0</v>
      </c>
      <c r="AG49" s="505">
        <v>0</v>
      </c>
      <c r="AH49" s="506">
        <f t="shared" si="43"/>
        <v>0</v>
      </c>
      <c r="AI49" s="137"/>
      <c r="AJ49" s="48"/>
      <c r="AK49" s="48"/>
      <c r="AL49" s="511">
        <f>SUM(AL43:AL48)</f>
        <v>0</v>
      </c>
      <c r="AM49" s="185"/>
      <c r="AN49" s="512">
        <f>SUM(AN43:AN48)</f>
        <v>0</v>
      </c>
      <c r="AO49" s="48"/>
      <c r="AP49" s="503" t="s">
        <v>231</v>
      </c>
      <c r="AQ49" s="503"/>
      <c r="AR49" s="504">
        <v>0</v>
      </c>
      <c r="AS49" s="505">
        <v>0</v>
      </c>
      <c r="AT49" s="506">
        <f t="shared" si="40"/>
        <v>0</v>
      </c>
      <c r="AU49" s="137"/>
      <c r="AV49" s="503" t="s">
        <v>231</v>
      </c>
      <c r="AW49" s="503"/>
      <c r="AX49" s="504">
        <v>0</v>
      </c>
      <c r="AY49" s="505">
        <v>0</v>
      </c>
      <c r="AZ49" s="506">
        <f t="shared" si="41"/>
        <v>0</v>
      </c>
      <c r="BA49" s="111"/>
      <c r="BB49" s="503" t="s">
        <v>231</v>
      </c>
      <c r="BC49" s="503"/>
      <c r="BD49" s="504">
        <v>0</v>
      </c>
      <c r="BE49" s="505">
        <v>0</v>
      </c>
      <c r="BF49" s="506">
        <f t="shared" si="42"/>
        <v>0</v>
      </c>
      <c r="BG49" s="48"/>
      <c r="BH49" s="48"/>
      <c r="BI49" s="48"/>
      <c r="BJ49" s="48"/>
      <c r="BK49" s="48"/>
      <c r="BL49" s="48"/>
      <c r="BM49" s="48"/>
    </row>
    <row r="50" spans="1:65" ht="12.2" customHeight="1" x14ac:dyDescent="0.2">
      <c r="A50" s="392"/>
      <c r="B50" s="392"/>
      <c r="C50" s="392"/>
      <c r="D50" s="803" t="s">
        <v>622</v>
      </c>
      <c r="E50" s="803"/>
      <c r="F50" s="803"/>
      <c r="G50" s="803"/>
      <c r="H50" s="437" t="s">
        <v>486</v>
      </c>
      <c r="I50" s="529"/>
      <c r="J50" s="414"/>
      <c r="K50" s="414"/>
      <c r="L50" s="414"/>
      <c r="M50" s="414"/>
      <c r="N50" s="414"/>
      <c r="O50" s="414"/>
      <c r="P50" s="414"/>
      <c r="Q50" s="414"/>
      <c r="R50" s="414"/>
      <c r="S50" s="395" t="s">
        <v>483</v>
      </c>
      <c r="U50" s="392"/>
      <c r="V50" s="392"/>
      <c r="W50" s="403">
        <f>BF52</f>
        <v>0</v>
      </c>
      <c r="X50" s="458">
        <f t="shared" si="19"/>
        <v>0</v>
      </c>
      <c r="Y50" s="459">
        <f>(W50+X50)*$Y$25</f>
        <v>0</v>
      </c>
      <c r="Z50" s="458">
        <f t="shared" si="20"/>
        <v>0</v>
      </c>
      <c r="AA50" s="460">
        <f>W50*$AA$25</f>
        <v>0</v>
      </c>
      <c r="AB50" s="516"/>
      <c r="AC50" s="392"/>
      <c r="AD50" s="503" t="s">
        <v>231</v>
      </c>
      <c r="AE50" s="503"/>
      <c r="AF50" s="504">
        <v>0</v>
      </c>
      <c r="AG50" s="505">
        <v>0</v>
      </c>
      <c r="AH50" s="506">
        <f t="shared" si="43"/>
        <v>0</v>
      </c>
      <c r="AI50" s="137"/>
      <c r="AJ50" s="48"/>
      <c r="AK50" s="48"/>
      <c r="AL50" s="48"/>
      <c r="AM50" s="48"/>
      <c r="AN50" s="48"/>
      <c r="AO50" s="507"/>
      <c r="AP50" s="503" t="s">
        <v>231</v>
      </c>
      <c r="AQ50" s="503"/>
      <c r="AR50" s="504">
        <v>0</v>
      </c>
      <c r="AS50" s="505">
        <v>0</v>
      </c>
      <c r="AT50" s="506">
        <f t="shared" si="40"/>
        <v>0</v>
      </c>
      <c r="AU50" s="137"/>
      <c r="AV50" s="503" t="s">
        <v>231</v>
      </c>
      <c r="AW50" s="503"/>
      <c r="AX50" s="504">
        <v>0</v>
      </c>
      <c r="AY50" s="505">
        <v>0</v>
      </c>
      <c r="AZ50" s="506">
        <f t="shared" si="41"/>
        <v>0</v>
      </c>
      <c r="BA50" s="111"/>
      <c r="BB50" s="503" t="s">
        <v>231</v>
      </c>
      <c r="BC50" s="503"/>
      <c r="BD50" s="504">
        <v>0</v>
      </c>
      <c r="BE50" s="505">
        <v>0</v>
      </c>
      <c r="BF50" s="506">
        <f t="shared" si="42"/>
        <v>0</v>
      </c>
      <c r="BG50" s="48"/>
      <c r="BH50" s="48"/>
      <c r="BI50" s="48"/>
      <c r="BJ50" s="48"/>
      <c r="BK50" s="48"/>
      <c r="BL50" s="48"/>
      <c r="BM50" s="48"/>
    </row>
    <row r="51" spans="1:65" ht="12.2" customHeight="1" x14ac:dyDescent="0.2">
      <c r="A51" s="392"/>
      <c r="B51" s="392"/>
      <c r="C51" s="392"/>
      <c r="D51" s="803" t="s">
        <v>622</v>
      </c>
      <c r="E51" s="803"/>
      <c r="F51" s="803"/>
      <c r="G51" s="803"/>
      <c r="H51" s="437" t="s">
        <v>486</v>
      </c>
      <c r="I51" s="529"/>
      <c r="J51" s="392"/>
      <c r="K51" s="392"/>
      <c r="L51" s="392"/>
      <c r="M51" s="392"/>
      <c r="N51" s="392"/>
      <c r="O51" s="392"/>
      <c r="P51" s="392"/>
      <c r="Q51" s="392"/>
      <c r="R51" s="392"/>
      <c r="S51" s="395" t="s">
        <v>484</v>
      </c>
      <c r="U51" s="392"/>
      <c r="V51" s="392"/>
      <c r="W51" s="403">
        <f>BL16</f>
        <v>0</v>
      </c>
      <c r="X51" s="458">
        <f t="shared" si="19"/>
        <v>0</v>
      </c>
      <c r="Y51" s="459">
        <f t="shared" si="39"/>
        <v>0</v>
      </c>
      <c r="Z51" s="458">
        <f t="shared" si="20"/>
        <v>0</v>
      </c>
      <c r="AA51" s="460">
        <f t="shared" si="21"/>
        <v>0</v>
      </c>
      <c r="AB51" s="414"/>
      <c r="AC51" s="392"/>
      <c r="AD51" s="503" t="s">
        <v>231</v>
      </c>
      <c r="AE51" s="503"/>
      <c r="AF51" s="508">
        <v>0</v>
      </c>
      <c r="AG51" s="509">
        <v>0</v>
      </c>
      <c r="AH51" s="510">
        <f t="shared" si="43"/>
        <v>0</v>
      </c>
      <c r="AI51" s="137"/>
      <c r="AJ51" s="48"/>
      <c r="AK51" s="48"/>
      <c r="AL51" s="48"/>
      <c r="AM51" s="48"/>
      <c r="AN51" s="48"/>
      <c r="AO51" s="507"/>
      <c r="AP51" s="503" t="s">
        <v>231</v>
      </c>
      <c r="AQ51" s="503"/>
      <c r="AR51" s="508">
        <v>0</v>
      </c>
      <c r="AS51" s="509">
        <v>0</v>
      </c>
      <c r="AT51" s="510">
        <f t="shared" si="40"/>
        <v>0</v>
      </c>
      <c r="AU51" s="137"/>
      <c r="AV51" s="503" t="s">
        <v>231</v>
      </c>
      <c r="AW51" s="503"/>
      <c r="AX51" s="508">
        <v>0</v>
      </c>
      <c r="AY51" s="509">
        <v>0</v>
      </c>
      <c r="AZ51" s="510">
        <f t="shared" si="41"/>
        <v>0</v>
      </c>
      <c r="BA51" s="111"/>
      <c r="BB51" s="503" t="s">
        <v>231</v>
      </c>
      <c r="BC51" s="503"/>
      <c r="BD51" s="508">
        <v>0</v>
      </c>
      <c r="BE51" s="509">
        <v>0</v>
      </c>
      <c r="BF51" s="510">
        <f t="shared" si="42"/>
        <v>0</v>
      </c>
      <c r="BG51" s="48"/>
      <c r="BH51" s="48"/>
      <c r="BI51" s="48"/>
      <c r="BJ51" s="48"/>
      <c r="BK51" s="48"/>
      <c r="BL51" s="48"/>
      <c r="BM51" s="48"/>
    </row>
    <row r="52" spans="1:65" ht="12.2" customHeight="1" x14ac:dyDescent="0.2">
      <c r="A52" s="392"/>
      <c r="B52" s="392"/>
      <c r="C52" s="392"/>
      <c r="D52" s="803" t="s">
        <v>622</v>
      </c>
      <c r="E52" s="803"/>
      <c r="F52" s="803"/>
      <c r="G52" s="803"/>
      <c r="H52" s="437" t="s">
        <v>486</v>
      </c>
      <c r="I52" s="529"/>
      <c r="J52" s="414"/>
      <c r="K52" s="414"/>
      <c r="L52" s="414"/>
      <c r="M52" s="414"/>
      <c r="N52" s="414"/>
      <c r="O52" s="414"/>
      <c r="P52" s="414"/>
      <c r="Q52" s="414"/>
      <c r="R52" s="414"/>
      <c r="S52" s="395" t="s">
        <v>361</v>
      </c>
      <c r="U52" s="392"/>
      <c r="V52" s="392"/>
      <c r="W52" s="403">
        <f>BL25</f>
        <v>0</v>
      </c>
      <c r="X52" s="458">
        <f t="shared" si="19"/>
        <v>0</v>
      </c>
      <c r="Y52" s="459">
        <f>(W52+X52)*$Y$25</f>
        <v>0</v>
      </c>
      <c r="Z52" s="458">
        <f t="shared" si="20"/>
        <v>0</v>
      </c>
      <c r="AA52" s="460">
        <f t="shared" si="21"/>
        <v>0</v>
      </c>
      <c r="AB52" s="414"/>
      <c r="AC52" s="392"/>
      <c r="AD52" s="137"/>
      <c r="AE52" s="137"/>
      <c r="AF52" s="511">
        <f>SUM(AF48:AF51)</f>
        <v>0</v>
      </c>
      <c r="AG52" s="185"/>
      <c r="AH52" s="512">
        <f>SUM(AH48:AH51)</f>
        <v>0</v>
      </c>
      <c r="AI52" s="137"/>
      <c r="AJ52" s="48"/>
      <c r="AK52" s="48"/>
      <c r="AL52" s="48"/>
      <c r="AM52" s="48"/>
      <c r="AN52" s="48"/>
      <c r="AO52" s="507"/>
      <c r="AP52" s="48"/>
      <c r="AQ52" s="48"/>
      <c r="AR52" s="511">
        <f>SUM(AR46:AR51)</f>
        <v>0</v>
      </c>
      <c r="AS52" s="185"/>
      <c r="AT52" s="512">
        <f>SUM(AT46:AT51)</f>
        <v>0</v>
      </c>
      <c r="AU52" s="48"/>
      <c r="AV52" s="48"/>
      <c r="AW52" s="48"/>
      <c r="AX52" s="511">
        <f>SUM(AX46:AX51)</f>
        <v>0</v>
      </c>
      <c r="AY52" s="185"/>
      <c r="AZ52" s="512">
        <f>SUM(AZ46:AZ51)</f>
        <v>0</v>
      </c>
      <c r="BA52" s="507"/>
      <c r="BB52" s="48"/>
      <c r="BC52" s="48"/>
      <c r="BD52" s="511">
        <f>SUM(BD46:BD51)</f>
        <v>0</v>
      </c>
      <c r="BE52" s="185"/>
      <c r="BF52" s="512">
        <f>SUM(BF46:BF51)</f>
        <v>0</v>
      </c>
      <c r="BG52" s="48"/>
      <c r="BH52" s="48"/>
      <c r="BI52" s="48"/>
      <c r="BJ52" s="48"/>
      <c r="BK52" s="48"/>
      <c r="BL52" s="48"/>
      <c r="BM52" s="48"/>
    </row>
    <row r="53" spans="1:65" ht="12.2" customHeight="1" x14ac:dyDescent="0.2">
      <c r="A53" s="392"/>
      <c r="B53" s="392"/>
      <c r="C53" s="392"/>
      <c r="D53" s="803" t="s">
        <v>622</v>
      </c>
      <c r="E53" s="803"/>
      <c r="F53" s="803"/>
      <c r="G53" s="803"/>
      <c r="H53" s="437" t="s">
        <v>486</v>
      </c>
      <c r="I53" s="529"/>
      <c r="J53" s="392"/>
      <c r="K53" s="392"/>
      <c r="L53" s="392"/>
      <c r="M53" s="392"/>
      <c r="N53" s="392"/>
      <c r="O53" s="392"/>
      <c r="P53" s="392"/>
      <c r="Q53" s="392"/>
      <c r="R53" s="392"/>
      <c r="S53" s="392"/>
      <c r="T53" s="395"/>
      <c r="U53" s="392"/>
      <c r="V53" s="392"/>
      <c r="W53" s="392"/>
      <c r="X53" s="392"/>
      <c r="Y53" s="392"/>
      <c r="Z53" s="392"/>
      <c r="AA53" s="392"/>
      <c r="AB53" s="414"/>
      <c r="AC53" s="392"/>
      <c r="AD53" s="48"/>
      <c r="AE53" s="48"/>
      <c r="AF53" s="48"/>
      <c r="AG53" s="48"/>
      <c r="AH53" s="48"/>
      <c r="AI53" s="137"/>
      <c r="AJ53" s="48"/>
      <c r="AK53" s="48"/>
      <c r="AL53" s="48"/>
      <c r="AM53" s="48"/>
      <c r="AN53" s="48"/>
      <c r="AO53" s="507"/>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row>
    <row r="54" spans="1:65" ht="12.2" customHeight="1" x14ac:dyDescent="0.2">
      <c r="A54" s="392"/>
      <c r="B54" s="438" t="s">
        <v>245</v>
      </c>
      <c r="C54" s="392"/>
      <c r="D54" s="803" t="s">
        <v>622</v>
      </c>
      <c r="E54" s="803"/>
      <c r="F54" s="803"/>
      <c r="G54" s="803"/>
      <c r="H54" s="437" t="s">
        <v>486</v>
      </c>
      <c r="I54" s="529"/>
      <c r="J54" s="392"/>
      <c r="K54" s="392"/>
      <c r="L54" s="392"/>
      <c r="M54" s="392"/>
      <c r="N54" s="392"/>
      <c r="O54" s="392"/>
      <c r="P54" s="392"/>
      <c r="Q54" s="392"/>
      <c r="R54" s="392"/>
      <c r="S54" s="392"/>
      <c r="T54" s="395"/>
      <c r="U54" s="442"/>
      <c r="V54" s="461"/>
      <c r="W54" s="461"/>
      <c r="X54" s="461"/>
      <c r="Y54" s="461"/>
      <c r="Z54" s="461"/>
      <c r="AA54" s="392"/>
      <c r="AB54" s="392"/>
      <c r="AC54" s="392"/>
      <c r="AD54" s="48"/>
      <c r="AE54" s="48"/>
      <c r="AF54" s="48"/>
      <c r="AG54" s="48"/>
      <c r="AH54" s="48"/>
      <c r="AI54" s="137"/>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row>
    <row r="55" spans="1:65" ht="12.2" customHeight="1" x14ac:dyDescent="0.2">
      <c r="A55" s="392"/>
      <c r="B55" s="438" t="s">
        <v>245</v>
      </c>
      <c r="C55" s="392"/>
      <c r="D55" s="803" t="s">
        <v>622</v>
      </c>
      <c r="E55" s="803"/>
      <c r="F55" s="803"/>
      <c r="G55" s="803"/>
      <c r="H55" s="437" t="s">
        <v>486</v>
      </c>
      <c r="I55" s="529"/>
      <c r="J55" s="392"/>
      <c r="K55" s="392"/>
      <c r="L55" s="392"/>
      <c r="M55" s="392"/>
      <c r="N55" s="392"/>
      <c r="O55" s="392"/>
      <c r="P55" s="392"/>
      <c r="Q55" s="392"/>
      <c r="R55" s="392"/>
      <c r="S55" s="392"/>
      <c r="T55" s="395"/>
      <c r="U55" s="442"/>
      <c r="V55" s="461"/>
      <c r="W55" s="461"/>
      <c r="X55" s="461"/>
      <c r="Y55" s="461"/>
      <c r="Z55" s="461"/>
      <c r="AA55" s="392"/>
      <c r="AB55" s="392"/>
      <c r="AC55" s="392"/>
      <c r="AD55" s="61" t="s">
        <v>1205</v>
      </c>
      <c r="AE55" s="48"/>
      <c r="AF55" s="48"/>
      <c r="AG55" s="48"/>
      <c r="AH55" s="48"/>
      <c r="AI55" s="137"/>
      <c r="AJ55" s="48"/>
      <c r="AK55" s="48"/>
      <c r="AL55" s="48"/>
      <c r="AM55" s="48"/>
      <c r="AN55" s="48"/>
      <c r="AO55" s="48"/>
      <c r="AP55" s="61" t="s">
        <v>1205</v>
      </c>
      <c r="AQ55" s="48"/>
      <c r="AR55" s="48"/>
      <c r="AS55" s="48"/>
      <c r="AT55" s="48"/>
      <c r="AU55" s="61"/>
      <c r="AV55" s="48"/>
      <c r="AW55" s="48"/>
      <c r="AX55" s="48"/>
      <c r="AY55" s="48"/>
      <c r="AZ55" s="48"/>
      <c r="BA55" s="48"/>
      <c r="BB55" s="61" t="s">
        <v>1205</v>
      </c>
      <c r="BC55" s="48"/>
      <c r="BD55" s="48"/>
      <c r="BE55" s="48"/>
      <c r="BF55" s="48"/>
      <c r="BG55" s="61"/>
      <c r="BH55" s="48"/>
      <c r="BI55" s="48"/>
      <c r="BJ55" s="48"/>
      <c r="BK55" s="48"/>
      <c r="BL55" s="48"/>
      <c r="BM55" s="48"/>
    </row>
    <row r="56" spans="1:65" ht="12.2" customHeight="1" x14ac:dyDescent="0.2">
      <c r="A56" s="392"/>
      <c r="B56" s="438"/>
      <c r="C56" s="392"/>
      <c r="D56" s="803" t="s">
        <v>622</v>
      </c>
      <c r="E56" s="803"/>
      <c r="F56" s="803"/>
      <c r="G56" s="803"/>
      <c r="H56" s="437" t="s">
        <v>486</v>
      </c>
      <c r="I56" s="529"/>
      <c r="J56" s="392"/>
      <c r="K56" s="392"/>
      <c r="L56" s="392"/>
      <c r="M56" s="392"/>
      <c r="N56" s="392"/>
      <c r="O56" s="392"/>
      <c r="P56" s="392"/>
      <c r="Q56" s="392"/>
      <c r="R56" s="392"/>
      <c r="S56" s="392"/>
      <c r="T56" s="395"/>
      <c r="U56" s="461"/>
      <c r="V56" s="461"/>
      <c r="W56" s="461"/>
      <c r="X56" s="461"/>
      <c r="Y56" s="461"/>
      <c r="Z56" s="461"/>
      <c r="AA56" s="392"/>
      <c r="AB56" s="392"/>
      <c r="AC56" s="392"/>
      <c r="AD56" s="48"/>
      <c r="AE56" s="48"/>
      <c r="AF56" s="48"/>
      <c r="AG56" s="48"/>
      <c r="AH56" s="48"/>
      <c r="AI56" s="137"/>
      <c r="AJ56" s="48"/>
      <c r="AK56" s="48"/>
      <c r="AL56" s="48"/>
      <c r="AM56" s="48"/>
      <c r="AN56" s="48"/>
      <c r="AO56" s="48"/>
      <c r="AP56" s="48"/>
      <c r="AQ56" s="48"/>
      <c r="AR56" s="48"/>
      <c r="AS56" s="48"/>
      <c r="AT56" s="48"/>
      <c r="AU56" s="61"/>
      <c r="AV56" s="48"/>
      <c r="AW56" s="48"/>
      <c r="AX56" s="48"/>
      <c r="AY56" s="48"/>
      <c r="AZ56" s="48"/>
      <c r="BA56" s="48"/>
      <c r="BB56" s="48"/>
      <c r="BC56" s="48"/>
      <c r="BD56" s="48"/>
      <c r="BE56" s="48"/>
      <c r="BF56" s="48"/>
      <c r="BG56" s="61"/>
      <c r="BH56" s="48"/>
      <c r="BI56" s="48"/>
      <c r="BJ56" s="48"/>
      <c r="BK56" s="48"/>
      <c r="BL56" s="48"/>
      <c r="BM56" s="48"/>
    </row>
    <row r="57" spans="1:65" ht="12.2" customHeight="1" x14ac:dyDescent="0.2">
      <c r="A57" s="498"/>
      <c r="B57" s="438" t="s">
        <v>245</v>
      </c>
      <c r="C57" s="392"/>
      <c r="D57" s="803" t="s">
        <v>622</v>
      </c>
      <c r="E57" s="803"/>
      <c r="F57" s="803"/>
      <c r="G57" s="803"/>
      <c r="H57" s="437" t="s">
        <v>486</v>
      </c>
      <c r="I57" s="529"/>
      <c r="J57" s="392"/>
      <c r="K57" s="392"/>
      <c r="L57" s="392"/>
      <c r="M57" s="392"/>
      <c r="N57" s="392"/>
      <c r="O57" s="392"/>
      <c r="P57" s="392"/>
      <c r="Q57" s="392"/>
      <c r="R57" s="392"/>
      <c r="S57" s="392"/>
      <c r="T57" s="395"/>
      <c r="U57" s="442"/>
      <c r="V57" s="461"/>
      <c r="W57" s="461"/>
      <c r="X57" s="461"/>
      <c r="Y57" s="461"/>
      <c r="Z57" s="461"/>
      <c r="AA57" s="392"/>
      <c r="AB57" s="392"/>
      <c r="AC57" s="392"/>
      <c r="AD57" s="48"/>
      <c r="AE57" s="48"/>
      <c r="AF57" s="48"/>
      <c r="AG57" s="48"/>
      <c r="AH57" s="48"/>
      <c r="AI57" s="92" t="s">
        <v>245</v>
      </c>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row>
    <row r="58" spans="1:65" ht="12.2" customHeight="1" thickBot="1" x14ac:dyDescent="0.25">
      <c r="A58" s="442"/>
      <c r="B58" s="438" t="s">
        <v>245</v>
      </c>
      <c r="C58" s="392"/>
      <c r="D58" s="804" t="s">
        <v>1356</v>
      </c>
      <c r="E58" s="804"/>
      <c r="F58" s="804"/>
      <c r="G58" s="804"/>
      <c r="H58" s="804"/>
      <c r="I58" s="659">
        <f>E38+I50+I51+I52+I53+I54+I55+I56+I57</f>
        <v>0</v>
      </c>
      <c r="J58" s="392"/>
      <c r="K58" s="392"/>
      <c r="L58" s="392"/>
      <c r="M58" s="392"/>
      <c r="N58" s="392"/>
      <c r="O58" s="392"/>
      <c r="P58" s="392"/>
      <c r="Q58" s="392"/>
      <c r="R58" s="392"/>
      <c r="S58" s="392"/>
      <c r="T58" s="392"/>
      <c r="U58" s="392"/>
      <c r="V58" s="392"/>
      <c r="W58" s="392"/>
      <c r="X58" s="392"/>
      <c r="Y58" s="392"/>
      <c r="Z58" s="392"/>
      <c r="AA58" s="392"/>
      <c r="AB58" s="392"/>
      <c r="AC58" s="392"/>
      <c r="AD58" s="83"/>
      <c r="AE58" s="83"/>
      <c r="AF58" s="83"/>
      <c r="AG58" s="83"/>
      <c r="AH58" s="83"/>
      <c r="AI58" s="92" t="s">
        <v>245</v>
      </c>
      <c r="AJ58" s="87" t="s">
        <v>197</v>
      </c>
      <c r="AK58" s="83"/>
      <c r="AL58" s="83"/>
      <c r="AM58" s="83"/>
      <c r="AN58" s="48"/>
      <c r="AO58" s="48"/>
      <c r="AP58" s="83"/>
      <c r="AQ58" s="83"/>
      <c r="AR58" s="83"/>
      <c r="AS58" s="83"/>
      <c r="AT58" s="83"/>
      <c r="AU58" s="48"/>
      <c r="AV58" s="87" t="s">
        <v>197</v>
      </c>
      <c r="AW58" s="83"/>
      <c r="AX58" s="83"/>
      <c r="AY58" s="83"/>
      <c r="AZ58" s="48"/>
      <c r="BA58" s="48"/>
      <c r="BB58" s="83"/>
      <c r="BC58" s="83"/>
      <c r="BD58" s="83"/>
      <c r="BE58" s="83"/>
      <c r="BF58" s="83"/>
      <c r="BG58" s="48"/>
      <c r="BH58" s="87" t="s">
        <v>197</v>
      </c>
      <c r="BI58" s="83"/>
      <c r="BJ58" s="83"/>
      <c r="BK58" s="83"/>
      <c r="BL58" s="48"/>
      <c r="BM58" s="48"/>
    </row>
    <row r="59" spans="1:65" ht="12.2" customHeight="1" thickTop="1" x14ac:dyDescent="0.2">
      <c r="A59" s="442"/>
      <c r="B59" s="438"/>
      <c r="C59" s="392"/>
      <c r="D59" s="439"/>
      <c r="E59" s="414" t="s">
        <v>212</v>
      </c>
      <c r="F59" s="392"/>
      <c r="G59" s="392"/>
      <c r="H59" s="570">
        <f>ROUNDUP(SUM(H46:H57),0)</f>
        <v>0</v>
      </c>
      <c r="I59" s="392"/>
      <c r="J59" s="392"/>
      <c r="K59" s="392"/>
      <c r="L59" s="392"/>
      <c r="M59" s="392"/>
      <c r="N59" s="392"/>
      <c r="O59" s="392"/>
      <c r="P59" s="392"/>
      <c r="Q59" s="392"/>
      <c r="R59" s="392"/>
      <c r="S59" s="392"/>
      <c r="T59" s="392"/>
      <c r="U59" s="392"/>
      <c r="V59" s="392"/>
      <c r="W59" s="392"/>
      <c r="X59" s="392"/>
      <c r="Y59" s="392"/>
      <c r="Z59" s="392"/>
      <c r="AA59" s="392"/>
      <c r="AB59" s="392"/>
      <c r="AC59" s="392"/>
      <c r="AD59" s="47"/>
      <c r="AE59" s="392"/>
      <c r="AF59" s="392"/>
      <c r="AG59" s="47" t="s">
        <v>232</v>
      </c>
      <c r="AH59" s="47"/>
      <c r="AI59" s="137"/>
      <c r="AJ59" s="392"/>
      <c r="AK59" s="392"/>
      <c r="AL59" s="392"/>
      <c r="AM59" s="392"/>
      <c r="AN59" s="392"/>
      <c r="AO59" s="392"/>
      <c r="AP59" s="47"/>
      <c r="AQ59" s="392"/>
      <c r="AR59" s="392"/>
      <c r="AS59" s="47" t="s">
        <v>232</v>
      </c>
      <c r="AT59" s="47"/>
      <c r="AU59" s="392"/>
      <c r="AV59" s="392"/>
      <c r="AW59" s="392"/>
      <c r="AX59" s="392"/>
      <c r="AY59" s="392"/>
      <c r="AZ59" s="392"/>
      <c r="BA59" s="392"/>
      <c r="BB59" s="47"/>
      <c r="BC59" s="392"/>
      <c r="BD59" s="392"/>
      <c r="BE59" s="47" t="s">
        <v>232</v>
      </c>
      <c r="BF59" s="47"/>
      <c r="BG59" s="392"/>
      <c r="BH59" s="392"/>
      <c r="BI59" s="392"/>
      <c r="BJ59" s="392"/>
      <c r="BK59" s="392"/>
      <c r="BL59" s="392"/>
      <c r="BM59" s="48"/>
    </row>
    <row r="60" spans="1:65" ht="12.2" customHeight="1" x14ac:dyDescent="0.2">
      <c r="A60" s="392"/>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48"/>
      <c r="AE60" s="48"/>
      <c r="AF60" s="48"/>
      <c r="AG60" s="48"/>
      <c r="AH60" s="48"/>
      <c r="AI60" s="137"/>
      <c r="AJ60" s="48"/>
      <c r="AK60" s="48"/>
      <c r="AL60" s="48"/>
      <c r="AM60" s="48"/>
      <c r="AN60" s="48"/>
      <c r="AO60" s="48"/>
      <c r="AP60" s="48"/>
      <c r="AQ60" s="48"/>
      <c r="AR60" s="48"/>
      <c r="AS60" s="48"/>
      <c r="AT60" s="48"/>
      <c r="AU60" s="48"/>
      <c r="AV60" s="59" t="s">
        <v>245</v>
      </c>
      <c r="AW60" s="59" t="s">
        <v>245</v>
      </c>
      <c r="AX60" s="59" t="s">
        <v>245</v>
      </c>
      <c r="AY60" s="59" t="s">
        <v>245</v>
      </c>
      <c r="AZ60" s="59" t="s">
        <v>245</v>
      </c>
      <c r="BA60" s="59"/>
      <c r="BB60" s="48"/>
      <c r="BC60" s="48"/>
      <c r="BD60" s="48"/>
      <c r="BE60" s="48"/>
      <c r="BF60" s="48"/>
      <c r="BG60" s="48"/>
      <c r="BH60" s="48"/>
      <c r="BI60" s="48"/>
      <c r="BJ60" s="48"/>
      <c r="BK60" s="48"/>
      <c r="BL60" s="48"/>
      <c r="BM60" s="48"/>
    </row>
    <row r="61" spans="1:65" ht="12.2" customHeight="1" x14ac:dyDescent="0.25">
      <c r="A61" s="392"/>
      <c r="B61" s="392"/>
      <c r="C61" s="392"/>
      <c r="D61" s="392"/>
      <c r="E61" s="392"/>
      <c r="F61" s="392"/>
      <c r="G61" s="392"/>
      <c r="H61" s="392"/>
      <c r="I61" s="392"/>
      <c r="J61" s="397"/>
      <c r="K61" s="397"/>
      <c r="L61" s="397"/>
      <c r="M61" s="397"/>
      <c r="N61" s="397"/>
      <c r="O61" s="397"/>
      <c r="P61" s="397"/>
      <c r="Q61" s="397"/>
      <c r="R61" s="397"/>
      <c r="S61" s="393"/>
      <c r="T61" s="393"/>
      <c r="U61" s="393"/>
      <c r="V61" s="393"/>
      <c r="W61" s="393"/>
      <c r="X61" s="393"/>
      <c r="Y61" s="393"/>
      <c r="Z61" s="393"/>
      <c r="AA61" s="393"/>
      <c r="AB61" s="393"/>
      <c r="AC61" s="393"/>
      <c r="AI61" s="48"/>
    </row>
    <row r="62" spans="1:65" ht="12.2" customHeight="1" x14ac:dyDescent="0.25">
      <c r="A62" s="392"/>
      <c r="B62" s="392"/>
      <c r="C62" s="392"/>
      <c r="D62" s="392"/>
      <c r="E62" s="392"/>
      <c r="F62" s="392"/>
      <c r="G62" s="392"/>
      <c r="H62" s="392"/>
      <c r="I62" s="446"/>
      <c r="J62" s="393"/>
      <c r="K62" s="393"/>
      <c r="L62" s="393"/>
      <c r="M62" s="393"/>
      <c r="N62" s="393"/>
      <c r="O62" s="393"/>
      <c r="P62" s="393"/>
      <c r="Q62" s="393"/>
      <c r="R62" s="393"/>
      <c r="S62" s="395"/>
      <c r="T62" s="393"/>
      <c r="U62" s="393"/>
      <c r="V62" s="393"/>
      <c r="W62" s="393"/>
      <c r="X62" s="393"/>
      <c r="Y62" s="393"/>
      <c r="Z62" s="393"/>
      <c r="AA62" s="393"/>
      <c r="AB62" s="393"/>
      <c r="AC62" s="393"/>
      <c r="AI62" s="92" t="s">
        <v>245</v>
      </c>
    </row>
    <row r="63" spans="1:65" ht="12.2" customHeight="1" x14ac:dyDescent="0.25">
      <c r="A63" s="393"/>
      <c r="B63" s="393"/>
      <c r="C63" s="393"/>
      <c r="D63" s="393"/>
      <c r="E63" s="393"/>
      <c r="F63" s="393"/>
      <c r="G63" s="393"/>
      <c r="H63" s="393"/>
      <c r="I63" s="393"/>
      <c r="S63" s="59"/>
      <c r="AI63" s="48"/>
    </row>
    <row r="64" spans="1:65" ht="12.2" customHeight="1" x14ac:dyDescent="0.25">
      <c r="A64" s="393"/>
      <c r="B64" s="393"/>
      <c r="C64" s="393"/>
      <c r="D64" s="393"/>
      <c r="E64" s="393"/>
      <c r="F64" s="393"/>
      <c r="G64" s="393"/>
      <c r="H64" s="393"/>
      <c r="I64" s="393"/>
      <c r="S64" s="59"/>
      <c r="AF64" s="169"/>
      <c r="AG64" s="36"/>
      <c r="AH64" s="37"/>
      <c r="AI64" s="61"/>
    </row>
    <row r="65" spans="1:51" ht="12.2" customHeight="1" x14ac:dyDescent="0.25">
      <c r="A65" s="393"/>
      <c r="B65" s="393"/>
      <c r="C65" s="393"/>
      <c r="D65" s="393"/>
      <c r="E65" s="393"/>
      <c r="F65" s="393"/>
      <c r="G65" s="393"/>
      <c r="H65" s="393"/>
      <c r="I65" s="397"/>
      <c r="S65" s="8"/>
      <c r="AF65" s="169"/>
      <c r="AG65" s="36"/>
      <c r="AH65" s="37"/>
      <c r="AI65" s="61"/>
    </row>
    <row r="66" spans="1:51" ht="12.2" customHeight="1" x14ac:dyDescent="0.25">
      <c r="A66" s="393"/>
      <c r="B66" s="393"/>
      <c r="C66" s="393"/>
      <c r="D66" s="393"/>
      <c r="E66" s="393"/>
      <c r="F66" s="393"/>
      <c r="G66" s="393"/>
      <c r="H66" s="393"/>
      <c r="I66" s="393"/>
      <c r="S66" s="8"/>
      <c r="AF66" s="169"/>
      <c r="AG66" s="36"/>
      <c r="AH66" s="37"/>
      <c r="AI66" s="48"/>
      <c r="AJ66" s="5"/>
      <c r="AK66" s="5"/>
      <c r="AL66" s="5"/>
      <c r="AM66" s="7"/>
      <c r="AO66" s="5"/>
    </row>
    <row r="67" spans="1:51" ht="12.2" customHeight="1" x14ac:dyDescent="0.2">
      <c r="AI67" s="48"/>
      <c r="AJ67" s="5"/>
      <c r="AK67" s="5"/>
      <c r="AL67" s="5"/>
      <c r="AM67" s="7"/>
      <c r="AO67" s="36"/>
      <c r="AV67" s="3"/>
      <c r="AW67" s="3"/>
      <c r="AX67" s="3"/>
      <c r="AY67" s="3"/>
    </row>
    <row r="68" spans="1:51" ht="12.2" customHeight="1" x14ac:dyDescent="0.2">
      <c r="T68" s="146"/>
      <c r="AI68" s="392"/>
      <c r="AO68" s="3"/>
      <c r="AV68" s="4"/>
    </row>
    <row r="69" spans="1:51" ht="12.2" customHeight="1" x14ac:dyDescent="0.2">
      <c r="T69" s="139"/>
      <c r="AE69" s="1"/>
      <c r="AF69" s="1"/>
      <c r="AG69" s="1"/>
      <c r="AH69" s="1"/>
      <c r="AI69" s="92"/>
      <c r="AV69" s="1"/>
      <c r="AW69" s="1"/>
      <c r="AX69" s="1"/>
      <c r="AY69" s="1"/>
    </row>
    <row r="70" spans="1:51" ht="12.2" customHeight="1" x14ac:dyDescent="0.2">
      <c r="T70" s="139"/>
      <c r="AI70" s="5"/>
      <c r="AO70" s="1"/>
    </row>
    <row r="71" spans="1:51" ht="12.2" customHeight="1" x14ac:dyDescent="0.2">
      <c r="T71" s="145"/>
      <c r="AI71" s="5"/>
    </row>
    <row r="72" spans="1:51" ht="12.2" customHeight="1" x14ac:dyDescent="0.2">
      <c r="T72" s="147"/>
      <c r="AI72" s="5"/>
    </row>
    <row r="73" spans="1:51" ht="12.2" customHeight="1" x14ac:dyDescent="0.2">
      <c r="AI73" s="5"/>
    </row>
    <row r="74" spans="1:51" ht="12.2" customHeight="1" x14ac:dyDescent="0.2">
      <c r="AI74" s="5"/>
    </row>
    <row r="75" spans="1:51" ht="12.2" customHeight="1" x14ac:dyDescent="0.2">
      <c r="AI75" s="5"/>
    </row>
    <row r="76" spans="1:51" x14ac:dyDescent="0.2">
      <c r="AI76" s="3"/>
    </row>
    <row r="77" spans="1:51" x14ac:dyDescent="0.2">
      <c r="AE77" s="3"/>
      <c r="AF77" s="3"/>
      <c r="AG77" s="3"/>
      <c r="AH77" s="3"/>
    </row>
    <row r="80" spans="1:51" x14ac:dyDescent="0.2">
      <c r="T80" s="1"/>
    </row>
    <row r="81" spans="20:46" x14ac:dyDescent="0.2">
      <c r="T81" s="1"/>
    </row>
    <row r="82" spans="20:46" x14ac:dyDescent="0.2">
      <c r="T82" s="1"/>
    </row>
    <row r="90" spans="20:46" x14ac:dyDescent="0.2">
      <c r="AN90" s="5"/>
    </row>
    <row r="91" spans="20:46" x14ac:dyDescent="0.2">
      <c r="AN91" s="36"/>
    </row>
    <row r="92" spans="20:46" x14ac:dyDescent="0.2">
      <c r="AN92" s="3"/>
    </row>
    <row r="93" spans="20:46" x14ac:dyDescent="0.2">
      <c r="AP93" s="3"/>
    </row>
    <row r="94" spans="20:46" x14ac:dyDescent="0.2">
      <c r="AN94" s="1"/>
    </row>
    <row r="95" spans="20:46" x14ac:dyDescent="0.2">
      <c r="AP95" s="3"/>
      <c r="AQ95" s="3"/>
      <c r="AR95" s="3"/>
      <c r="AS95" s="3"/>
      <c r="AT95" s="3"/>
    </row>
    <row r="97" spans="42:46" x14ac:dyDescent="0.2">
      <c r="AP97" s="1"/>
      <c r="AQ97" s="1"/>
      <c r="AR97" s="1"/>
      <c r="AS97" s="1"/>
      <c r="AT97" s="1"/>
    </row>
  </sheetData>
  <sheetProtection algorithmName="SHA-512" hashValue="hSwh/OA+dAORXGC5G6LaXxuu/nuGpeS/fZsEvVpad/dsVlSo54/4P3XHgBqTaV3F7f6VhuPSJwO1CLWawwmpbw==" saltValue="8Bj24LEgqRaP5xXDphWXiw==" spinCount="100000" sheet="1" selectLockedCells="1"/>
  <mergeCells count="16">
    <mergeCell ref="B26:D26"/>
    <mergeCell ref="I41:I42"/>
    <mergeCell ref="B31:D31"/>
    <mergeCell ref="B37:D37"/>
    <mergeCell ref="D48:G48"/>
    <mergeCell ref="D49:G49"/>
    <mergeCell ref="D50:G50"/>
    <mergeCell ref="D39:F39"/>
    <mergeCell ref="D51:G51"/>
    <mergeCell ref="D53:G53"/>
    <mergeCell ref="D52:G52"/>
    <mergeCell ref="D54:G54"/>
    <mergeCell ref="D55:G55"/>
    <mergeCell ref="D57:G57"/>
    <mergeCell ref="D56:G56"/>
    <mergeCell ref="D58:H58"/>
  </mergeCells>
  <phoneticPr fontId="40" type="noConversion"/>
  <printOptions horizontalCentered="1"/>
  <pageMargins left="0.35" right="0.15" top="0.5" bottom="0.5" header="0.35" footer="0.25"/>
  <pageSetup scale="97" orientation="portrait" r:id="rId1"/>
  <headerFooter alignWithMargins="0">
    <oddFooter>&amp;L&amp;"Times New Roman,Regular"&amp;8Date of Estimate: &amp;D&amp;C&amp;"Times New Roman,Regular"&amp;8File Name: &amp;F</oddFooter>
  </headerFooter>
  <colBreaks count="3" manualBreakCount="3">
    <brk id="9" max="59" man="1"/>
    <brk id="18" max="59" man="1"/>
    <brk id="29" max="1048575" man="1"/>
  </colBreaks>
  <ignoredErrors>
    <ignoredError sqref="W26:W28"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rgb="FFFFFF00"/>
  </sheetPr>
  <dimension ref="A1:CM335"/>
  <sheetViews>
    <sheetView topLeftCell="A20" zoomScaleNormal="100" zoomScaleSheetLayoutView="75" workbookViewId="0">
      <selection activeCell="H64" sqref="H64"/>
    </sheetView>
  </sheetViews>
  <sheetFormatPr defaultRowHeight="12.75" x14ac:dyDescent="0.2"/>
  <cols>
    <col min="8" max="8" width="3.5703125" customWidth="1"/>
    <col min="9" max="9" width="13.140625" customWidth="1"/>
    <col min="10" max="10" width="10.42578125" customWidth="1"/>
    <col min="18" max="18" width="3.5703125" customWidth="1"/>
    <col min="19" max="19" width="13.140625" customWidth="1"/>
    <col min="20" max="20" width="10.42578125" customWidth="1"/>
    <col min="28" max="28" width="3.5703125" customWidth="1"/>
    <col min="29" max="29" width="13.140625" customWidth="1"/>
    <col min="30" max="30" width="10.42578125" customWidth="1"/>
    <col min="38" max="38" width="3.5703125" customWidth="1"/>
    <col min="39" max="39" width="13.140625" customWidth="1"/>
    <col min="40" max="40" width="10.42578125" customWidth="1"/>
    <col min="48" max="48" width="3.5703125" customWidth="1"/>
    <col min="49" max="49" width="13.140625" customWidth="1"/>
    <col min="50" max="50" width="10.42578125" customWidth="1"/>
    <col min="58" max="58" width="3.5703125" customWidth="1"/>
    <col min="59" max="59" width="13.140625" customWidth="1"/>
    <col min="60" max="60" width="10.42578125" customWidth="1"/>
    <col min="68" max="68" width="3.5703125" customWidth="1"/>
    <col min="69" max="69" width="13.140625" customWidth="1"/>
    <col min="70" max="70" width="10.42578125" customWidth="1"/>
    <col min="71" max="71" width="8.28515625" customWidth="1"/>
    <col min="72" max="73" width="9.42578125" customWidth="1"/>
    <col min="74" max="74" width="8" customWidth="1"/>
    <col min="75" max="75" width="7.5703125" customWidth="1"/>
    <col min="77" max="77" width="7.140625" customWidth="1"/>
    <col min="78" max="79" width="13.42578125" customWidth="1"/>
    <col min="80" max="80" width="7.42578125" customWidth="1"/>
    <col min="81" max="81" width="8.28515625" customWidth="1"/>
    <col min="82" max="83" width="10.42578125" customWidth="1"/>
    <col min="84" max="84" width="8" customWidth="1"/>
    <col min="85" max="85" width="7.5703125" customWidth="1"/>
    <col min="86" max="86" width="7.140625" customWidth="1"/>
    <col min="87" max="87" width="9.140625" customWidth="1"/>
    <col min="88" max="88" width="7.42578125" customWidth="1"/>
    <col min="89" max="89" width="14.42578125" customWidth="1"/>
    <col min="90" max="90" width="10.42578125" customWidth="1"/>
  </cols>
  <sheetData>
    <row r="1" spans="1:91" ht="11.1" customHeight="1" x14ac:dyDescent="0.2">
      <c r="A1" s="47"/>
      <c r="B1" s="47"/>
      <c r="C1" s="47"/>
      <c r="D1" s="47"/>
      <c r="E1" s="89" t="s">
        <v>39</v>
      </c>
      <c r="F1" s="47"/>
      <c r="G1" s="47"/>
      <c r="H1" s="47"/>
      <c r="I1" s="47"/>
      <c r="J1" s="48"/>
      <c r="K1" s="47"/>
      <c r="L1" s="47"/>
      <c r="M1" s="47"/>
      <c r="N1" s="47"/>
      <c r="O1" s="89" t="s">
        <v>39</v>
      </c>
      <c r="P1" s="47"/>
      <c r="Q1" s="47"/>
      <c r="R1" s="47"/>
      <c r="S1" s="47"/>
      <c r="T1" s="48"/>
      <c r="U1" s="47"/>
      <c r="V1" s="47"/>
      <c r="W1" s="47"/>
      <c r="X1" s="47"/>
      <c r="Y1" s="89" t="s">
        <v>39</v>
      </c>
      <c r="Z1" s="47"/>
      <c r="AA1" s="47"/>
      <c r="AB1" s="47"/>
      <c r="AC1" s="47"/>
      <c r="AD1" s="48"/>
      <c r="AE1" s="47"/>
      <c r="AF1" s="47"/>
      <c r="AG1" s="47"/>
      <c r="AH1" s="47"/>
      <c r="AI1" s="89" t="s">
        <v>39</v>
      </c>
      <c r="AJ1" s="47"/>
      <c r="AK1" s="47"/>
      <c r="AL1" s="47"/>
      <c r="AM1" s="47"/>
      <c r="AN1" s="47"/>
      <c r="AO1" s="47"/>
      <c r="AP1" s="47"/>
      <c r="AQ1" s="47"/>
      <c r="AR1" s="47"/>
      <c r="AS1" s="89" t="s">
        <v>39</v>
      </c>
      <c r="AT1" s="47"/>
      <c r="AU1" s="47"/>
      <c r="AV1" s="47"/>
      <c r="AW1" s="47"/>
      <c r="AX1" s="48"/>
      <c r="AY1" s="47"/>
      <c r="AZ1" s="47"/>
      <c r="BA1" s="47"/>
      <c r="BB1" s="47"/>
      <c r="BC1" s="89" t="s">
        <v>39</v>
      </c>
      <c r="BD1" s="47"/>
      <c r="BE1" s="47"/>
      <c r="BF1" s="47"/>
      <c r="BG1" s="47"/>
      <c r="BH1" s="48"/>
      <c r="BI1" s="47"/>
      <c r="BJ1" s="47"/>
      <c r="BK1" s="47"/>
      <c r="BL1" s="47"/>
      <c r="BM1" s="89" t="s">
        <v>39</v>
      </c>
      <c r="BN1" s="47"/>
      <c r="BO1" s="47"/>
      <c r="BP1" s="47"/>
      <c r="BQ1" s="47"/>
      <c r="BR1" s="48"/>
      <c r="BS1" s="48"/>
      <c r="BT1" s="47"/>
      <c r="BU1" s="47"/>
      <c r="BV1" s="47"/>
      <c r="BW1" s="47"/>
      <c r="BX1" s="89" t="s">
        <v>39</v>
      </c>
      <c r="BY1" s="47"/>
      <c r="BZ1" s="47"/>
      <c r="CA1" s="47"/>
      <c r="CB1" s="47"/>
      <c r="CC1" s="48"/>
      <c r="CD1" s="47"/>
      <c r="CE1" s="47"/>
      <c r="CF1" s="47"/>
      <c r="CG1" s="47"/>
      <c r="CH1" s="89" t="s">
        <v>39</v>
      </c>
      <c r="CI1" s="47"/>
      <c r="CJ1" s="47"/>
      <c r="CK1" s="47"/>
      <c r="CL1" s="47"/>
      <c r="CM1" s="48"/>
    </row>
    <row r="2" spans="1:91" ht="11.1" customHeight="1" x14ac:dyDescent="0.2">
      <c r="A2" s="47"/>
      <c r="B2" s="47"/>
      <c r="C2" s="47"/>
      <c r="D2" s="47"/>
      <c r="E2" s="90" t="s">
        <v>41</v>
      </c>
      <c r="F2" s="47"/>
      <c r="G2" s="47"/>
      <c r="H2" s="47"/>
      <c r="I2" s="47"/>
      <c r="J2" s="48"/>
      <c r="K2" s="47"/>
      <c r="L2" s="47"/>
      <c r="M2" s="47"/>
      <c r="N2" s="47"/>
      <c r="O2" s="90" t="s">
        <v>41</v>
      </c>
      <c r="P2" s="47"/>
      <c r="Q2" s="47"/>
      <c r="R2" s="47"/>
      <c r="S2" s="47"/>
      <c r="T2" s="48"/>
      <c r="U2" s="47"/>
      <c r="V2" s="47"/>
      <c r="W2" s="47"/>
      <c r="X2" s="47"/>
      <c r="Y2" s="90" t="s">
        <v>41</v>
      </c>
      <c r="Z2" s="47"/>
      <c r="AA2" s="47"/>
      <c r="AB2" s="47"/>
      <c r="AC2" s="47"/>
      <c r="AD2" s="48"/>
      <c r="AE2" s="47"/>
      <c r="AF2" s="47"/>
      <c r="AG2" s="47"/>
      <c r="AH2" s="47"/>
      <c r="AI2" s="90" t="s">
        <v>41</v>
      </c>
      <c r="AJ2" s="47"/>
      <c r="AK2" s="47"/>
      <c r="AL2" s="47"/>
      <c r="AM2" s="47"/>
      <c r="AN2" s="47"/>
      <c r="AO2" s="47"/>
      <c r="AP2" s="47"/>
      <c r="AQ2" s="47"/>
      <c r="AR2" s="47"/>
      <c r="AS2" s="90" t="s">
        <v>41</v>
      </c>
      <c r="AT2" s="47"/>
      <c r="AU2" s="47"/>
      <c r="AV2" s="47"/>
      <c r="AW2" s="47"/>
      <c r="AX2" s="48"/>
      <c r="AY2" s="47"/>
      <c r="AZ2" s="47"/>
      <c r="BA2" s="47"/>
      <c r="BB2" s="47"/>
      <c r="BC2" s="90" t="s">
        <v>41</v>
      </c>
      <c r="BD2" s="47"/>
      <c r="BE2" s="47"/>
      <c r="BF2" s="47"/>
      <c r="BG2" s="47"/>
      <c r="BH2" s="48"/>
      <c r="BI2" s="47"/>
      <c r="BJ2" s="47"/>
      <c r="BK2" s="47"/>
      <c r="BL2" s="47"/>
      <c r="BM2" s="90" t="s">
        <v>41</v>
      </c>
      <c r="BN2" s="47"/>
      <c r="BO2" s="47"/>
      <c r="BP2" s="47"/>
      <c r="BQ2" s="47"/>
      <c r="BR2" s="48"/>
      <c r="BS2" s="48"/>
      <c r="BT2" s="47"/>
      <c r="BU2" s="47"/>
      <c r="BV2" s="47"/>
      <c r="BW2" s="47"/>
      <c r="BX2" s="90" t="s">
        <v>41</v>
      </c>
      <c r="BY2" s="47"/>
      <c r="BZ2" s="47"/>
      <c r="CA2" s="47"/>
      <c r="CB2" s="47"/>
      <c r="CC2" s="48"/>
      <c r="CD2" s="47"/>
      <c r="CE2" s="47"/>
      <c r="CF2" s="47"/>
      <c r="CG2" s="47"/>
      <c r="CH2" s="90" t="s">
        <v>41</v>
      </c>
      <c r="CI2" s="47"/>
      <c r="CJ2" s="47"/>
      <c r="CK2" s="47"/>
      <c r="CL2" s="47"/>
      <c r="CM2" s="48"/>
    </row>
    <row r="3" spans="1:91" ht="11.1" customHeight="1" x14ac:dyDescent="0.2">
      <c r="A3" s="48"/>
      <c r="B3" s="48"/>
      <c r="C3" s="48"/>
      <c r="D3" s="47"/>
      <c r="E3" s="78">
        <f>'Cover Sht'!$A$15</f>
        <v>0</v>
      </c>
      <c r="F3" s="47"/>
      <c r="G3" s="48"/>
      <c r="H3" s="48"/>
      <c r="I3" s="47"/>
      <c r="J3" s="48"/>
      <c r="K3" s="48"/>
      <c r="L3" s="48"/>
      <c r="M3" s="48"/>
      <c r="N3" s="47"/>
      <c r="O3" s="78">
        <f>'Cover Sht'!$A$15</f>
        <v>0</v>
      </c>
      <c r="P3" s="47"/>
      <c r="Q3" s="48"/>
      <c r="R3" s="48"/>
      <c r="S3" s="47"/>
      <c r="T3" s="48"/>
      <c r="U3" s="48"/>
      <c r="V3" s="48"/>
      <c r="W3" s="48"/>
      <c r="X3" s="47"/>
      <c r="Y3" s="78">
        <f>'Cover Sht'!$A$15</f>
        <v>0</v>
      </c>
      <c r="Z3" s="47"/>
      <c r="AA3" s="48"/>
      <c r="AB3" s="48"/>
      <c r="AC3" s="47"/>
      <c r="AD3" s="48"/>
      <c r="AE3" s="48"/>
      <c r="AF3" s="48"/>
      <c r="AG3" s="48"/>
      <c r="AH3" s="47"/>
      <c r="AI3" s="78">
        <f>'Cover Sht'!$A$15</f>
        <v>0</v>
      </c>
      <c r="AJ3" s="47"/>
      <c r="AK3" s="48"/>
      <c r="AL3" s="48"/>
      <c r="AM3" s="47"/>
      <c r="AN3" s="47"/>
      <c r="AO3" s="48"/>
      <c r="AP3" s="48"/>
      <c r="AQ3" s="48"/>
      <c r="AR3" s="47"/>
      <c r="AS3" s="78">
        <f>'Cover Sht'!$A$15</f>
        <v>0</v>
      </c>
      <c r="AT3" s="47"/>
      <c r="AU3" s="48"/>
      <c r="AV3" s="48"/>
      <c r="AW3" s="47"/>
      <c r="AX3" s="48"/>
      <c r="AY3" s="48"/>
      <c r="AZ3" s="48"/>
      <c r="BA3" s="48"/>
      <c r="BB3" s="47"/>
      <c r="BC3" s="78">
        <f>'Cover Sht'!$A$15</f>
        <v>0</v>
      </c>
      <c r="BD3" s="47"/>
      <c r="BE3" s="48"/>
      <c r="BF3" s="48"/>
      <c r="BG3" s="47"/>
      <c r="BH3" s="48"/>
      <c r="BI3" s="48"/>
      <c r="BJ3" s="48"/>
      <c r="BK3" s="48"/>
      <c r="BL3" s="47"/>
      <c r="BM3" s="78">
        <f>'Cover Sht'!$A$15</f>
        <v>0</v>
      </c>
      <c r="BN3" s="47"/>
      <c r="BO3" s="48"/>
      <c r="BP3" s="48"/>
      <c r="BQ3" s="47"/>
      <c r="BR3" s="48"/>
      <c r="BS3" s="48"/>
      <c r="BT3" s="48"/>
      <c r="BU3" s="48"/>
      <c r="BV3" s="49"/>
      <c r="BW3" s="47"/>
      <c r="BX3" s="78">
        <f>'Cover Sht'!$A$15</f>
        <v>0</v>
      </c>
      <c r="BY3" s="47"/>
      <c r="BZ3" s="48"/>
      <c r="CA3" s="48"/>
      <c r="CB3" s="47"/>
      <c r="CC3" s="48"/>
      <c r="CD3" s="48"/>
      <c r="CE3" s="48"/>
      <c r="CF3" s="49"/>
      <c r="CG3" s="47"/>
      <c r="CH3" s="78">
        <f>'Cover Sht'!$A$15</f>
        <v>0</v>
      </c>
      <c r="CI3" s="47"/>
      <c r="CJ3" s="48"/>
      <c r="CK3" s="48"/>
      <c r="CL3" s="47"/>
      <c r="CM3" s="48"/>
    </row>
    <row r="4" spans="1:91" ht="11.1" customHeight="1" x14ac:dyDescent="0.2">
      <c r="A4" s="48"/>
      <c r="B4" s="51" t="s">
        <v>246</v>
      </c>
      <c r="C4" s="91">
        <f>'Cover Sht'!$E$18</f>
        <v>0</v>
      </c>
      <c r="D4" s="47"/>
      <c r="E4" s="47"/>
      <c r="F4" s="51" t="s">
        <v>247</v>
      </c>
      <c r="G4" s="91">
        <f>'Cover Sht'!$D$22</f>
        <v>0</v>
      </c>
      <c r="H4" s="48"/>
      <c r="I4" s="47"/>
      <c r="J4" s="48"/>
      <c r="K4" s="48"/>
      <c r="L4" s="51" t="s">
        <v>246</v>
      </c>
      <c r="M4" s="91">
        <f>'Cover Sht'!$E$18</f>
        <v>0</v>
      </c>
      <c r="N4" s="47"/>
      <c r="O4" s="47"/>
      <c r="P4" s="51" t="s">
        <v>247</v>
      </c>
      <c r="Q4" s="91">
        <f>'Cover Sht'!$D$22</f>
        <v>0</v>
      </c>
      <c r="R4" s="48"/>
      <c r="S4" s="47"/>
      <c r="T4" s="48"/>
      <c r="U4" s="48"/>
      <c r="V4" s="51" t="s">
        <v>246</v>
      </c>
      <c r="W4" s="91">
        <f>'Cover Sht'!$E$18</f>
        <v>0</v>
      </c>
      <c r="X4" s="47"/>
      <c r="Y4" s="47"/>
      <c r="Z4" s="51" t="s">
        <v>247</v>
      </c>
      <c r="AA4" s="91">
        <f>'Cover Sht'!$D$22</f>
        <v>0</v>
      </c>
      <c r="AB4" s="48"/>
      <c r="AC4" s="47"/>
      <c r="AD4" s="48"/>
      <c r="AE4" s="48"/>
      <c r="AF4" s="51" t="s">
        <v>246</v>
      </c>
      <c r="AG4" s="91">
        <f>'Cover Sht'!$E$18</f>
        <v>0</v>
      </c>
      <c r="AH4" s="47"/>
      <c r="AI4" s="47"/>
      <c r="AJ4" s="51" t="s">
        <v>247</v>
      </c>
      <c r="AK4" s="91">
        <f>'Cover Sht'!$D$22</f>
        <v>0</v>
      </c>
      <c r="AL4" s="48"/>
      <c r="AM4" s="47"/>
      <c r="AN4" s="47"/>
      <c r="AO4" s="48"/>
      <c r="AP4" s="51" t="s">
        <v>246</v>
      </c>
      <c r="AQ4" s="91">
        <f>'Cover Sht'!$E$18</f>
        <v>0</v>
      </c>
      <c r="AR4" s="47"/>
      <c r="AS4" s="47"/>
      <c r="AT4" s="51" t="s">
        <v>247</v>
      </c>
      <c r="AU4" s="91">
        <f>'Cover Sht'!$D$22</f>
        <v>0</v>
      </c>
      <c r="AV4" s="48"/>
      <c r="AW4" s="47"/>
      <c r="AX4" s="48"/>
      <c r="AY4" s="48"/>
      <c r="AZ4" s="51" t="s">
        <v>246</v>
      </c>
      <c r="BA4" s="91">
        <f>'Cover Sht'!$E$18</f>
        <v>0</v>
      </c>
      <c r="BB4" s="47"/>
      <c r="BC4" s="47"/>
      <c r="BD4" s="51" t="s">
        <v>247</v>
      </c>
      <c r="BE4" s="91">
        <f>'Cover Sht'!$D$22</f>
        <v>0</v>
      </c>
      <c r="BF4" s="48"/>
      <c r="BG4" s="47"/>
      <c r="BH4" s="48"/>
      <c r="BI4" s="48"/>
      <c r="BJ4" s="51" t="s">
        <v>246</v>
      </c>
      <c r="BK4" s="91">
        <f>'Cover Sht'!$E$18</f>
        <v>0</v>
      </c>
      <c r="BL4" s="47"/>
      <c r="BM4" s="47"/>
      <c r="BN4" s="51" t="s">
        <v>247</v>
      </c>
      <c r="BO4" s="91">
        <f>'Cover Sht'!$D$22</f>
        <v>0</v>
      </c>
      <c r="BP4" s="48"/>
      <c r="BQ4" s="47"/>
      <c r="BR4" s="48"/>
      <c r="BS4" s="48"/>
      <c r="BT4" s="51" t="s">
        <v>246</v>
      </c>
      <c r="BU4" s="91">
        <f>'Cover Sht'!$E$18</f>
        <v>0</v>
      </c>
      <c r="BV4" s="49"/>
      <c r="BW4" s="47"/>
      <c r="BX4" s="47"/>
      <c r="BY4" s="51" t="s">
        <v>247</v>
      </c>
      <c r="BZ4" s="91">
        <f>'Cover Sht'!$D$22</f>
        <v>0</v>
      </c>
      <c r="CA4" s="48"/>
      <c r="CB4" s="47"/>
      <c r="CC4" s="48"/>
      <c r="CD4" s="51" t="s">
        <v>246</v>
      </c>
      <c r="CE4" s="91">
        <f>'Cover Sht'!$E$18</f>
        <v>0</v>
      </c>
      <c r="CF4" s="49"/>
      <c r="CG4" s="47"/>
      <c r="CH4" s="47"/>
      <c r="CI4" s="51" t="s">
        <v>247</v>
      </c>
      <c r="CJ4" s="91">
        <f>'Cover Sht'!$D$22</f>
        <v>0</v>
      </c>
      <c r="CK4" s="48"/>
      <c r="CL4" s="47"/>
      <c r="CM4" s="48"/>
    </row>
    <row r="5" spans="1:91" ht="11.1" customHeight="1" x14ac:dyDescent="0.2">
      <c r="A5" s="48"/>
      <c r="B5" s="51" t="s">
        <v>248</v>
      </c>
      <c r="C5" s="208">
        <f>IF('Cover Sht'!$A$10="POST  DESIGN  SERVICES",'Cover Sht'!$E$21,'Cover Sht'!$E$19)</f>
        <v>0</v>
      </c>
      <c r="D5" s="48"/>
      <c r="E5" s="48"/>
      <c r="F5" s="51" t="s">
        <v>249</v>
      </c>
      <c r="G5" s="91">
        <f>'Cover Sht'!$A$28</f>
        <v>0</v>
      </c>
      <c r="H5" s="48"/>
      <c r="I5" s="48"/>
      <c r="J5" s="48"/>
      <c r="K5" s="48"/>
      <c r="L5" s="51" t="s">
        <v>248</v>
      </c>
      <c r="M5" s="208">
        <f>IF('Cover Sht'!$A$10="POST  DESIGN  SERVICES",'Cover Sht'!$E$21,'Cover Sht'!$E$19)</f>
        <v>0</v>
      </c>
      <c r="N5" s="48"/>
      <c r="O5" s="48"/>
      <c r="P5" s="51" t="s">
        <v>249</v>
      </c>
      <c r="Q5" s="91">
        <f>'Cover Sht'!$A$28</f>
        <v>0</v>
      </c>
      <c r="R5" s="48"/>
      <c r="S5" s="48"/>
      <c r="T5" s="48"/>
      <c r="U5" s="48"/>
      <c r="V5" s="51" t="s">
        <v>248</v>
      </c>
      <c r="W5" s="208">
        <f>IF('Cover Sht'!$A$10="POST  DESIGN  SERVICES",'Cover Sht'!$E$21,'Cover Sht'!$E$19)</f>
        <v>0</v>
      </c>
      <c r="X5" s="48"/>
      <c r="Y5" s="48"/>
      <c r="Z5" s="51" t="s">
        <v>249</v>
      </c>
      <c r="AA5" s="91">
        <f>'Cover Sht'!$A$28</f>
        <v>0</v>
      </c>
      <c r="AB5" s="48"/>
      <c r="AC5" s="48"/>
      <c r="AD5" s="48"/>
      <c r="AE5" s="48"/>
      <c r="AF5" s="51" t="s">
        <v>248</v>
      </c>
      <c r="AG5" s="208">
        <f>IF('Cover Sht'!$A$10="POST  DESIGN  SERVICES",'Cover Sht'!$E$21,'Cover Sht'!$E$19)</f>
        <v>0</v>
      </c>
      <c r="AH5" s="48"/>
      <c r="AI5" s="48"/>
      <c r="AJ5" s="51" t="s">
        <v>249</v>
      </c>
      <c r="AK5" s="91">
        <f>'Cover Sht'!$A$28</f>
        <v>0</v>
      </c>
      <c r="AL5" s="48"/>
      <c r="AM5" s="48"/>
      <c r="AN5" s="48"/>
      <c r="AO5" s="48"/>
      <c r="AP5" s="51" t="s">
        <v>248</v>
      </c>
      <c r="AQ5" s="208">
        <f>IF('Cover Sht'!$A$10="POST  DESIGN  SERVICES",'Cover Sht'!$E$21,'Cover Sht'!$E$19)</f>
        <v>0</v>
      </c>
      <c r="AR5" s="48"/>
      <c r="AS5" s="48"/>
      <c r="AT5" s="51" t="s">
        <v>249</v>
      </c>
      <c r="AU5" s="91">
        <f>'Cover Sht'!$A$28</f>
        <v>0</v>
      </c>
      <c r="AV5" s="48"/>
      <c r="AW5" s="48"/>
      <c r="AX5" s="48"/>
      <c r="AY5" s="48"/>
      <c r="AZ5" s="51" t="s">
        <v>248</v>
      </c>
      <c r="BA5" s="208">
        <f>IF('Cover Sht'!$A$10="POST  DESIGN  SERVICES",'Cover Sht'!$E$21,'Cover Sht'!$E$19)</f>
        <v>0</v>
      </c>
      <c r="BB5" s="48"/>
      <c r="BC5" s="48"/>
      <c r="BD5" s="51" t="s">
        <v>249</v>
      </c>
      <c r="BE5" s="91">
        <f>'Cover Sht'!$A$28</f>
        <v>0</v>
      </c>
      <c r="BF5" s="48"/>
      <c r="BG5" s="48"/>
      <c r="BH5" s="48"/>
      <c r="BI5" s="48"/>
      <c r="BJ5" s="51" t="s">
        <v>248</v>
      </c>
      <c r="BK5" s="208">
        <f>IF('Cover Sht'!$A$10="POST  DESIGN  SERVICES",'Cover Sht'!$E$21,'Cover Sht'!$E$19)</f>
        <v>0</v>
      </c>
      <c r="BL5" s="48"/>
      <c r="BM5" s="48"/>
      <c r="BN5" s="51" t="s">
        <v>249</v>
      </c>
      <c r="BO5" s="91">
        <f>'Cover Sht'!$A$28</f>
        <v>0</v>
      </c>
      <c r="BP5" s="48"/>
      <c r="BQ5" s="48"/>
      <c r="BR5" s="48"/>
      <c r="BS5" s="48"/>
      <c r="BT5" s="51" t="s">
        <v>248</v>
      </c>
      <c r="BU5" s="208">
        <f>IF('Cover Sht'!$A$10="POST  DESIGN  SERVICES",'Cover Sht'!$E$21,'Cover Sht'!$E$19)</f>
        <v>0</v>
      </c>
      <c r="BV5" s="48"/>
      <c r="BW5" s="48"/>
      <c r="BX5" s="48"/>
      <c r="BY5" s="51" t="s">
        <v>249</v>
      </c>
      <c r="BZ5" s="91">
        <f>'Cover Sht'!$A$28</f>
        <v>0</v>
      </c>
      <c r="CA5" s="48"/>
      <c r="CB5" s="48"/>
      <c r="CC5" s="48"/>
      <c r="CD5" s="51" t="s">
        <v>248</v>
      </c>
      <c r="CE5" s="208">
        <f>IF('Cover Sht'!$A$10="POST  DESIGN  SERVICES",'Cover Sht'!$E$21,'Cover Sht'!$E$19)</f>
        <v>0</v>
      </c>
      <c r="CF5" s="48"/>
      <c r="CG5" s="48"/>
      <c r="CH5" s="48"/>
      <c r="CI5" s="51" t="s">
        <v>249</v>
      </c>
      <c r="CJ5" s="91">
        <f>'Cover Sht'!$A$28</f>
        <v>0</v>
      </c>
      <c r="CK5" s="48"/>
      <c r="CL5" s="48"/>
      <c r="CM5" s="48"/>
    </row>
    <row r="6" spans="1:91" ht="11.1" customHeight="1" x14ac:dyDescent="0.2">
      <c r="A6" s="92" t="s">
        <v>43</v>
      </c>
      <c r="B6" s="92"/>
      <c r="C6" s="92"/>
      <c r="D6" s="92"/>
      <c r="E6" s="92"/>
      <c r="F6" s="92"/>
      <c r="G6" s="47"/>
      <c r="H6" s="92"/>
      <c r="I6" s="92"/>
      <c r="J6" s="48"/>
      <c r="K6" s="92"/>
      <c r="L6" s="92"/>
      <c r="M6" s="92"/>
      <c r="N6" s="92"/>
      <c r="O6" s="92"/>
      <c r="P6" s="92"/>
      <c r="Q6" s="47"/>
      <c r="R6" s="92"/>
      <c r="S6" s="92"/>
      <c r="T6" s="48"/>
      <c r="U6" s="92"/>
      <c r="V6" s="92"/>
      <c r="W6" s="92"/>
      <c r="X6" s="92"/>
      <c r="Y6" s="92"/>
      <c r="Z6" s="92"/>
      <c r="AA6" s="47"/>
      <c r="AB6" s="92"/>
      <c r="AC6" s="92"/>
      <c r="AD6" s="48"/>
      <c r="AE6" s="48"/>
      <c r="AF6" s="48"/>
      <c r="AG6" s="48"/>
      <c r="AH6" s="48"/>
      <c r="AI6" s="48"/>
      <c r="AJ6" s="48"/>
      <c r="AK6" s="48"/>
      <c r="AL6" s="48"/>
      <c r="AM6" s="48"/>
      <c r="AN6" s="48"/>
      <c r="AO6" s="48"/>
      <c r="AP6" s="51"/>
      <c r="AQ6" s="91"/>
      <c r="AR6" s="48"/>
      <c r="AS6" s="48"/>
      <c r="AT6" s="48"/>
      <c r="AU6" s="51"/>
      <c r="AV6" s="91"/>
      <c r="AW6" s="48"/>
      <c r="AX6" s="48"/>
      <c r="AY6" s="48"/>
      <c r="AZ6" s="48"/>
      <c r="BA6" s="48"/>
      <c r="BB6" s="48"/>
      <c r="BC6" s="48"/>
      <c r="BD6" s="48"/>
      <c r="BE6" s="48"/>
      <c r="BF6" s="48"/>
      <c r="BG6" s="48"/>
      <c r="BH6" s="48"/>
      <c r="BI6" s="48"/>
      <c r="BJ6" s="48"/>
      <c r="BK6" s="48"/>
      <c r="BL6" s="48"/>
      <c r="BM6" s="48"/>
      <c r="BN6" s="48"/>
      <c r="BO6" s="48"/>
      <c r="BP6" s="48"/>
      <c r="BQ6" s="48"/>
      <c r="BR6" s="48"/>
      <c r="BS6" s="92" t="s">
        <v>1357</v>
      </c>
      <c r="BT6" s="48"/>
      <c r="BU6" s="48"/>
      <c r="BV6" s="48"/>
      <c r="BW6" s="48"/>
      <c r="BX6" s="48"/>
      <c r="BY6" s="48"/>
      <c r="BZ6" s="48"/>
      <c r="CA6" s="54"/>
      <c r="CB6" s="48"/>
      <c r="CL6" s="48"/>
      <c r="CM6" s="48"/>
    </row>
    <row r="7" spans="1:91" ht="11.1" customHeight="1" x14ac:dyDescent="0.2">
      <c r="A7" s="52" t="s">
        <v>47</v>
      </c>
      <c r="B7" s="53" t="s">
        <v>48</v>
      </c>
      <c r="C7" s="92"/>
      <c r="D7" s="48"/>
      <c r="E7" s="48"/>
      <c r="F7" s="48"/>
      <c r="G7" s="48"/>
      <c r="H7" s="92"/>
      <c r="I7" s="92"/>
      <c r="J7" s="48"/>
      <c r="K7" s="51"/>
      <c r="L7" s="92"/>
      <c r="M7" s="92"/>
      <c r="N7" s="48"/>
      <c r="O7" s="48"/>
      <c r="P7" s="48"/>
      <c r="Q7" s="48"/>
      <c r="R7" s="92"/>
      <c r="S7" s="92"/>
      <c r="T7" s="48"/>
      <c r="U7" s="48"/>
      <c r="V7" s="48"/>
      <c r="W7" s="48"/>
      <c r="X7" s="48"/>
      <c r="Y7" s="48"/>
      <c r="Z7" s="48"/>
      <c r="AA7" s="48"/>
      <c r="AB7" s="48"/>
      <c r="AC7" s="48"/>
      <c r="AD7" s="48"/>
      <c r="AE7" s="48"/>
      <c r="AF7" s="48"/>
      <c r="AG7" s="48"/>
      <c r="AH7" s="48"/>
      <c r="AI7" s="48"/>
      <c r="AJ7" s="48"/>
      <c r="AK7" s="48"/>
      <c r="AL7" s="48"/>
      <c r="AM7" s="48"/>
      <c r="AN7" s="48"/>
      <c r="AO7" s="92"/>
      <c r="AP7" s="92"/>
      <c r="AQ7" s="92"/>
      <c r="AR7" s="92"/>
      <c r="AS7" s="92"/>
      <c r="AT7" s="92"/>
      <c r="AU7" s="47"/>
      <c r="AV7" s="92"/>
      <c r="AW7" s="92"/>
      <c r="AX7" s="48"/>
      <c r="AY7" s="48"/>
      <c r="AZ7" s="96" t="s">
        <v>694</v>
      </c>
      <c r="BA7" s="97"/>
      <c r="BB7" s="98"/>
      <c r="BC7" s="98"/>
      <c r="BD7" s="98"/>
      <c r="BE7" s="98"/>
      <c r="BF7" s="98"/>
      <c r="BG7" s="98"/>
      <c r="BH7" s="48"/>
      <c r="BI7" s="48"/>
      <c r="BJ7" s="48"/>
      <c r="BK7" s="48"/>
      <c r="BL7" s="48"/>
      <c r="BM7" s="48"/>
      <c r="BN7" s="48"/>
      <c r="BO7" s="48"/>
      <c r="BP7" s="48"/>
      <c r="BQ7" s="48"/>
      <c r="BR7" s="48"/>
      <c r="BS7" s="48"/>
      <c r="BT7" s="48"/>
      <c r="BU7" s="48"/>
      <c r="BV7" s="76" t="s">
        <v>663</v>
      </c>
      <c r="BW7" s="48"/>
      <c r="BX7" s="76" t="s">
        <v>664</v>
      </c>
      <c r="BY7" s="48"/>
      <c r="BZ7" s="48"/>
      <c r="CA7" s="54"/>
      <c r="CB7" s="48"/>
      <c r="CC7" s="810" t="s">
        <v>1363</v>
      </c>
      <c r="CD7" s="810"/>
      <c r="CE7" s="810"/>
      <c r="CF7" s="810"/>
      <c r="CG7" s="810"/>
      <c r="CH7" s="810"/>
      <c r="CI7" s="810"/>
      <c r="CJ7" s="810"/>
      <c r="CK7" s="810"/>
      <c r="CL7" s="810"/>
      <c r="CM7" s="48"/>
    </row>
    <row r="8" spans="1:91" ht="11.1" customHeight="1" x14ac:dyDescent="0.2">
      <c r="A8" s="92"/>
      <c r="B8" s="96" t="s">
        <v>167</v>
      </c>
      <c r="C8" s="97"/>
      <c r="D8" s="98"/>
      <c r="E8" s="98"/>
      <c r="F8" s="98"/>
      <c r="G8" s="98"/>
      <c r="H8" s="98"/>
      <c r="I8" s="98"/>
      <c r="J8" s="48"/>
      <c r="K8" s="92"/>
      <c r="L8" s="96" t="s">
        <v>1348</v>
      </c>
      <c r="M8" s="97"/>
      <c r="N8" s="98"/>
      <c r="O8" s="98"/>
      <c r="P8" s="98"/>
      <c r="Q8" s="98"/>
      <c r="R8" s="98"/>
      <c r="S8" s="98"/>
      <c r="T8" s="48"/>
      <c r="U8" s="51"/>
      <c r="V8" s="96" t="s">
        <v>709</v>
      </c>
      <c r="W8" s="97"/>
      <c r="X8" s="98"/>
      <c r="Y8" s="98"/>
      <c r="Z8" s="98"/>
      <c r="AA8" s="98"/>
      <c r="AB8" s="98"/>
      <c r="AC8" s="98"/>
      <c r="AD8" s="48"/>
      <c r="AE8" s="48"/>
      <c r="AF8" s="96" t="s">
        <v>283</v>
      </c>
      <c r="AG8" s="97"/>
      <c r="AH8" s="98"/>
      <c r="AI8" s="98"/>
      <c r="AJ8" s="98"/>
      <c r="AK8" s="98"/>
      <c r="AL8" s="98"/>
      <c r="AM8" s="98"/>
      <c r="AN8" s="47"/>
      <c r="AO8" s="48"/>
      <c r="AP8" s="96" t="s">
        <v>686</v>
      </c>
      <c r="AQ8" s="97"/>
      <c r="AR8" s="98"/>
      <c r="AS8" s="98"/>
      <c r="AT8" s="98"/>
      <c r="AU8" s="98"/>
      <c r="AV8" s="98"/>
      <c r="AW8" s="98"/>
      <c r="AX8" s="48"/>
      <c r="AY8" s="48"/>
      <c r="AZ8" s="48"/>
      <c r="BA8" s="48"/>
      <c r="BB8" s="76" t="s">
        <v>520</v>
      </c>
      <c r="BC8" s="76"/>
      <c r="BD8" s="76" t="s">
        <v>253</v>
      </c>
      <c r="BE8" s="76" t="s">
        <v>34</v>
      </c>
      <c r="BF8" s="48"/>
      <c r="BG8" s="48"/>
      <c r="BH8" s="48"/>
      <c r="BI8" s="48"/>
      <c r="BJ8" s="96" t="s">
        <v>700</v>
      </c>
      <c r="BK8" s="97"/>
      <c r="BL8" s="98"/>
      <c r="BM8" s="98"/>
      <c r="BN8" s="98"/>
      <c r="BO8" s="98"/>
      <c r="BP8" s="98"/>
      <c r="BQ8" s="98"/>
      <c r="BR8" s="48"/>
      <c r="BS8" s="48"/>
      <c r="BT8" s="60" t="s">
        <v>657</v>
      </c>
      <c r="BU8" s="48"/>
      <c r="BV8" s="554">
        <v>0</v>
      </c>
      <c r="BW8" s="559" t="s">
        <v>257</v>
      </c>
      <c r="BX8" s="333"/>
      <c r="BY8" s="76" t="s">
        <v>665</v>
      </c>
      <c r="BZ8" s="76" t="s">
        <v>255</v>
      </c>
      <c r="CA8" s="299">
        <f>+BV8*BX8</f>
        <v>0</v>
      </c>
      <c r="CB8" s="48"/>
      <c r="CC8" s="810"/>
      <c r="CD8" s="810"/>
      <c r="CE8" s="810"/>
      <c r="CF8" s="810"/>
      <c r="CG8" s="810"/>
      <c r="CH8" s="810"/>
      <c r="CI8" s="810"/>
      <c r="CJ8" s="810"/>
      <c r="CK8" s="810"/>
      <c r="CL8" s="810"/>
      <c r="CM8" s="48"/>
    </row>
    <row r="9" spans="1:91" ht="11.1" customHeight="1" x14ac:dyDescent="0.2">
      <c r="A9" s="48"/>
      <c r="B9" s="48"/>
      <c r="C9" s="48"/>
      <c r="D9" s="76" t="s">
        <v>520</v>
      </c>
      <c r="E9" s="76"/>
      <c r="F9" s="76" t="s">
        <v>253</v>
      </c>
      <c r="G9" s="76" t="s">
        <v>34</v>
      </c>
      <c r="H9" s="48"/>
      <c r="I9" s="48"/>
      <c r="J9" s="48"/>
      <c r="K9" s="48"/>
      <c r="L9" s="48"/>
      <c r="M9" s="48"/>
      <c r="N9" s="76" t="s">
        <v>520</v>
      </c>
      <c r="O9" s="76"/>
      <c r="P9" s="76" t="s">
        <v>253</v>
      </c>
      <c r="Q9" s="76" t="s">
        <v>34</v>
      </c>
      <c r="R9" s="48"/>
      <c r="S9" s="48"/>
      <c r="T9" s="48"/>
      <c r="U9" s="137"/>
      <c r="V9" s="48"/>
      <c r="W9" s="48"/>
      <c r="X9" s="76" t="s">
        <v>520</v>
      </c>
      <c r="Y9" s="76"/>
      <c r="Z9" s="76" t="s">
        <v>253</v>
      </c>
      <c r="AA9" s="76" t="s">
        <v>34</v>
      </c>
      <c r="AB9" s="48"/>
      <c r="AC9" s="48"/>
      <c r="AD9" s="48"/>
      <c r="AE9" s="48"/>
      <c r="AF9" s="48"/>
      <c r="AG9" s="48"/>
      <c r="AH9" s="76" t="s">
        <v>520</v>
      </c>
      <c r="AI9" s="76"/>
      <c r="AJ9" s="76" t="s">
        <v>253</v>
      </c>
      <c r="AK9" s="76" t="s">
        <v>34</v>
      </c>
      <c r="AL9" s="48"/>
      <c r="AM9" s="48"/>
      <c r="AN9" s="48"/>
      <c r="AO9" s="48"/>
      <c r="AP9" s="48"/>
      <c r="AQ9" s="48"/>
      <c r="AR9" s="76" t="s">
        <v>520</v>
      </c>
      <c r="AS9" s="76"/>
      <c r="AT9" s="76" t="s">
        <v>253</v>
      </c>
      <c r="AU9" s="76" t="s">
        <v>34</v>
      </c>
      <c r="AV9" s="48"/>
      <c r="AW9" s="48"/>
      <c r="AX9" s="48"/>
      <c r="AY9" s="48"/>
      <c r="AZ9" s="60" t="s">
        <v>140</v>
      </c>
      <c r="BA9" s="47"/>
      <c r="BB9" s="333"/>
      <c r="BC9" s="663"/>
      <c r="BD9" s="413">
        <v>0</v>
      </c>
      <c r="BE9" s="341"/>
      <c r="BF9" s="76" t="s">
        <v>255</v>
      </c>
      <c r="BG9" s="100">
        <f>BD9*BE9*BB9</f>
        <v>0</v>
      </c>
      <c r="BH9" s="48"/>
      <c r="BI9" s="48"/>
      <c r="BJ9" s="48"/>
      <c r="BK9" s="48"/>
      <c r="BL9" s="76" t="s">
        <v>520</v>
      </c>
      <c r="BM9" s="76" t="s">
        <v>1114</v>
      </c>
      <c r="BN9" s="76" t="s">
        <v>253</v>
      </c>
      <c r="BO9" s="76" t="s">
        <v>34</v>
      </c>
      <c r="BP9" s="48"/>
      <c r="BQ9" s="48"/>
      <c r="BR9" s="48"/>
      <c r="BS9" s="48"/>
      <c r="BT9" s="60" t="s">
        <v>658</v>
      </c>
      <c r="BU9" s="48"/>
      <c r="BV9" s="554">
        <v>0</v>
      </c>
      <c r="BW9" s="559" t="s">
        <v>257</v>
      </c>
      <c r="BX9" s="333"/>
      <c r="BY9" s="76" t="s">
        <v>665</v>
      </c>
      <c r="BZ9" s="76" t="s">
        <v>255</v>
      </c>
      <c r="CA9" s="299">
        <f t="shared" ref="CA9:CA13" si="0">+BV9*BX9</f>
        <v>0</v>
      </c>
      <c r="CB9" s="48"/>
      <c r="CC9" s="810"/>
      <c r="CD9" s="810"/>
      <c r="CE9" s="810"/>
      <c r="CF9" s="810"/>
      <c r="CG9" s="810"/>
      <c r="CH9" s="810"/>
      <c r="CI9" s="810"/>
      <c r="CJ9" s="810"/>
      <c r="CK9" s="810"/>
      <c r="CL9" s="810"/>
      <c r="CM9" s="48"/>
    </row>
    <row r="10" spans="1:91" ht="11.1" customHeight="1" x14ac:dyDescent="0.2">
      <c r="A10" s="47"/>
      <c r="B10" s="60" t="s">
        <v>140</v>
      </c>
      <c r="C10" s="47"/>
      <c r="D10" s="333"/>
      <c r="E10" s="663"/>
      <c r="F10" s="413"/>
      <c r="G10" s="341"/>
      <c r="H10" s="76" t="s">
        <v>255</v>
      </c>
      <c r="I10" s="100">
        <f>F10*G10*D10</f>
        <v>0</v>
      </c>
      <c r="J10" s="48"/>
      <c r="K10" s="47"/>
      <c r="L10" s="60" t="s">
        <v>140</v>
      </c>
      <c r="M10" s="47"/>
      <c r="N10" s="333"/>
      <c r="O10" s="663"/>
      <c r="P10" s="413">
        <v>0</v>
      </c>
      <c r="Q10" s="341"/>
      <c r="R10" s="76" t="s">
        <v>255</v>
      </c>
      <c r="S10" s="100">
        <f>P10*Q10*N10</f>
        <v>0</v>
      </c>
      <c r="T10" s="48"/>
      <c r="U10" s="137"/>
      <c r="V10" s="60" t="s">
        <v>140</v>
      </c>
      <c r="W10" s="47"/>
      <c r="X10" s="333"/>
      <c r="Y10" s="663"/>
      <c r="Z10" s="413">
        <v>0.625</v>
      </c>
      <c r="AA10" s="341"/>
      <c r="AB10" s="76" t="s">
        <v>255</v>
      </c>
      <c r="AC10" s="100">
        <f>Z10*AA10*X10</f>
        <v>0</v>
      </c>
      <c r="AD10" s="48"/>
      <c r="AE10" s="48"/>
      <c r="AF10" s="60" t="s">
        <v>140</v>
      </c>
      <c r="AG10" s="47"/>
      <c r="AH10" s="333"/>
      <c r="AI10" s="663"/>
      <c r="AJ10" s="413">
        <v>0</v>
      </c>
      <c r="AK10" s="341"/>
      <c r="AL10" s="76" t="s">
        <v>255</v>
      </c>
      <c r="AM10" s="100">
        <f>AJ10*AK10*AH10</f>
        <v>0</v>
      </c>
      <c r="AN10" s="101"/>
      <c r="AO10" s="48"/>
      <c r="AP10" s="60" t="s">
        <v>140</v>
      </c>
      <c r="AQ10" s="47"/>
      <c r="AR10" s="333"/>
      <c r="AS10" s="663"/>
      <c r="AT10" s="413">
        <v>0</v>
      </c>
      <c r="AU10" s="341"/>
      <c r="AV10" s="76" t="s">
        <v>255</v>
      </c>
      <c r="AW10" s="100">
        <f>AT10*AU10*AR10</f>
        <v>0</v>
      </c>
      <c r="AX10" s="48"/>
      <c r="AY10" s="48"/>
      <c r="AZ10" s="93" t="s">
        <v>53</v>
      </c>
      <c r="BA10" s="93"/>
      <c r="BB10" s="93"/>
      <c r="BC10" s="232"/>
      <c r="BD10" s="98"/>
      <c r="BE10" s="98"/>
      <c r="BF10" s="98"/>
      <c r="BG10" s="93"/>
      <c r="BH10" s="48"/>
      <c r="BI10" s="48"/>
      <c r="BJ10" s="60" t="s">
        <v>140</v>
      </c>
      <c r="BK10" s="47"/>
      <c r="BL10" s="333"/>
      <c r="BM10" s="231"/>
      <c r="BN10" s="413">
        <v>0</v>
      </c>
      <c r="BO10" s="341"/>
      <c r="BP10" s="76" t="s">
        <v>255</v>
      </c>
      <c r="BQ10" s="100">
        <f>BN10*BO10*BL10</f>
        <v>0</v>
      </c>
      <c r="BR10" s="48"/>
      <c r="BS10" s="48"/>
      <c r="BT10" s="60" t="s">
        <v>659</v>
      </c>
      <c r="BU10" s="48"/>
      <c r="BV10" s="554">
        <v>0</v>
      </c>
      <c r="BW10" s="559" t="s">
        <v>257</v>
      </c>
      <c r="BX10" s="333"/>
      <c r="BY10" s="76" t="s">
        <v>665</v>
      </c>
      <c r="BZ10" s="76" t="s">
        <v>255</v>
      </c>
      <c r="CA10" s="299">
        <f t="shared" si="0"/>
        <v>0</v>
      </c>
      <c r="CB10" s="48"/>
      <c r="CC10" s="810"/>
      <c r="CD10" s="810"/>
      <c r="CE10" s="810"/>
      <c r="CF10" s="810"/>
      <c r="CG10" s="810"/>
      <c r="CH10" s="810"/>
      <c r="CI10" s="810"/>
      <c r="CJ10" s="810"/>
      <c r="CK10" s="810"/>
      <c r="CL10" s="810"/>
      <c r="CM10" s="48"/>
    </row>
    <row r="11" spans="1:91" ht="11.1" customHeight="1" x14ac:dyDescent="0.2">
      <c r="A11" s="47"/>
      <c r="B11" s="93" t="s">
        <v>53</v>
      </c>
      <c r="C11" s="93"/>
      <c r="D11" s="93"/>
      <c r="E11" s="232"/>
      <c r="F11" s="98"/>
      <c r="G11" s="98"/>
      <c r="H11" s="98"/>
      <c r="I11" s="93"/>
      <c r="J11" s="48"/>
      <c r="K11" s="47"/>
      <c r="L11" s="93" t="s">
        <v>53</v>
      </c>
      <c r="M11" s="93"/>
      <c r="N11" s="93"/>
      <c r="O11" s="232"/>
      <c r="P11" s="98"/>
      <c r="Q11" s="98"/>
      <c r="R11" s="98"/>
      <c r="S11" s="93"/>
      <c r="T11" s="48"/>
      <c r="U11" s="92"/>
      <c r="V11" s="93" t="s">
        <v>53</v>
      </c>
      <c r="W11" s="93"/>
      <c r="X11" s="93"/>
      <c r="Y11" s="232"/>
      <c r="Z11" s="98"/>
      <c r="AA11" s="98"/>
      <c r="AB11" s="98"/>
      <c r="AC11" s="93"/>
      <c r="AD11" s="48"/>
      <c r="AE11" s="48"/>
      <c r="AF11" s="93" t="s">
        <v>53</v>
      </c>
      <c r="AG11" s="93"/>
      <c r="AH11" s="93"/>
      <c r="AI11" s="232"/>
      <c r="AJ11" s="98"/>
      <c r="AK11" s="98"/>
      <c r="AL11" s="98"/>
      <c r="AM11" s="93"/>
      <c r="AN11" s="92"/>
      <c r="AO11" s="48"/>
      <c r="AP11" s="93" t="s">
        <v>53</v>
      </c>
      <c r="AQ11" s="93"/>
      <c r="AR11" s="93"/>
      <c r="AS11" s="232"/>
      <c r="AT11" s="98"/>
      <c r="AU11" s="98"/>
      <c r="AV11" s="98"/>
      <c r="AW11" s="93"/>
      <c r="AX11" s="48"/>
      <c r="AY11" s="48"/>
      <c r="AZ11" s="92"/>
      <c r="BA11" s="92"/>
      <c r="BB11" s="76" t="s">
        <v>519</v>
      </c>
      <c r="BC11" s="76" t="s">
        <v>1114</v>
      </c>
      <c r="BD11" s="182" t="s">
        <v>253</v>
      </c>
      <c r="BE11" s="47"/>
      <c r="BF11" s="47"/>
      <c r="BG11" s="92"/>
      <c r="BH11" s="48"/>
      <c r="BI11" s="48"/>
      <c r="BJ11" s="93" t="s">
        <v>53</v>
      </c>
      <c r="BK11" s="93"/>
      <c r="BL11" s="93"/>
      <c r="BM11" s="232"/>
      <c r="BN11" s="98"/>
      <c r="BO11" s="98"/>
      <c r="BP11" s="98"/>
      <c r="BQ11" s="93"/>
      <c r="BR11" s="48"/>
      <c r="BS11" s="48"/>
      <c r="BT11" s="60" t="s">
        <v>660</v>
      </c>
      <c r="BU11" s="48"/>
      <c r="BV11" s="554">
        <v>0</v>
      </c>
      <c r="BW11" s="559" t="s">
        <v>257</v>
      </c>
      <c r="BX11" s="333"/>
      <c r="BY11" s="76" t="s">
        <v>665</v>
      </c>
      <c r="BZ11" s="76" t="s">
        <v>255</v>
      </c>
      <c r="CA11" s="299">
        <f t="shared" si="0"/>
        <v>0</v>
      </c>
      <c r="CB11" s="48"/>
      <c r="CC11" s="657"/>
      <c r="CD11" s="657"/>
      <c r="CE11" s="657"/>
      <c r="CF11" s="657"/>
      <c r="CG11" s="657"/>
      <c r="CH11" s="657"/>
      <c r="CI11" s="657"/>
      <c r="CJ11" s="657"/>
      <c r="CK11" s="657"/>
      <c r="CL11" s="657"/>
      <c r="CM11" s="48"/>
    </row>
    <row r="12" spans="1:91" ht="11.1" customHeight="1" x14ac:dyDescent="0.2">
      <c r="A12" s="48"/>
      <c r="B12" s="92"/>
      <c r="C12" s="92"/>
      <c r="D12" s="76" t="s">
        <v>519</v>
      </c>
      <c r="E12" s="76" t="s">
        <v>1114</v>
      </c>
      <c r="F12" s="182" t="s">
        <v>253</v>
      </c>
      <c r="G12" s="47"/>
      <c r="H12" s="47"/>
      <c r="I12" s="92"/>
      <c r="J12" s="48"/>
      <c r="K12" s="48"/>
      <c r="L12" s="92"/>
      <c r="M12" s="92"/>
      <c r="N12" s="76" t="s">
        <v>519</v>
      </c>
      <c r="O12" s="76" t="s">
        <v>1114</v>
      </c>
      <c r="P12" s="182" t="s">
        <v>253</v>
      </c>
      <c r="Q12" s="47"/>
      <c r="R12" s="47"/>
      <c r="S12" s="92"/>
      <c r="T12" s="48"/>
      <c r="U12" s="137"/>
      <c r="V12" s="92"/>
      <c r="W12" s="92"/>
      <c r="X12" s="76" t="s">
        <v>519</v>
      </c>
      <c r="Y12" s="76" t="s">
        <v>1114</v>
      </c>
      <c r="Z12" s="182" t="s">
        <v>253</v>
      </c>
      <c r="AA12" s="47"/>
      <c r="AB12" s="47"/>
      <c r="AC12" s="92"/>
      <c r="AD12" s="48"/>
      <c r="AE12" s="48"/>
      <c r="AF12" s="92"/>
      <c r="AG12" s="92"/>
      <c r="AH12" s="76" t="s">
        <v>519</v>
      </c>
      <c r="AI12" s="76" t="s">
        <v>1114</v>
      </c>
      <c r="AJ12" s="182" t="s">
        <v>253</v>
      </c>
      <c r="AK12" s="47"/>
      <c r="AL12" s="47"/>
      <c r="AM12" s="92"/>
      <c r="AN12" s="92"/>
      <c r="AO12" s="48"/>
      <c r="AP12" s="92"/>
      <c r="AQ12" s="92"/>
      <c r="AR12" s="76" t="s">
        <v>519</v>
      </c>
      <c r="AS12" s="76" t="s">
        <v>1114</v>
      </c>
      <c r="AT12" s="182" t="s">
        <v>253</v>
      </c>
      <c r="AU12" s="47"/>
      <c r="AV12" s="47"/>
      <c r="AW12" s="92"/>
      <c r="AX12" s="48"/>
      <c r="AY12" s="48"/>
      <c r="AZ12" s="85" t="s">
        <v>830</v>
      </c>
      <c r="BA12" s="92"/>
      <c r="BB12" s="333"/>
      <c r="BC12" s="333"/>
      <c r="BD12" s="337">
        <v>0</v>
      </c>
      <c r="BE12" s="137"/>
      <c r="BF12" s="76" t="s">
        <v>255</v>
      </c>
      <c r="BG12" s="100">
        <f>BD12*BC12*BB12</f>
        <v>0</v>
      </c>
      <c r="BH12" s="48"/>
      <c r="BI12" s="48"/>
      <c r="BJ12" s="92"/>
      <c r="BK12" s="92"/>
      <c r="BL12" s="76" t="s">
        <v>519</v>
      </c>
      <c r="BM12" s="76" t="s">
        <v>1114</v>
      </c>
      <c r="BN12" s="182" t="s">
        <v>253</v>
      </c>
      <c r="BO12" s="47"/>
      <c r="BP12" s="47"/>
      <c r="BQ12" s="92"/>
      <c r="BR12" s="48"/>
      <c r="BS12" s="48"/>
      <c r="BT12" s="60" t="s">
        <v>661</v>
      </c>
      <c r="BU12" s="48"/>
      <c r="BV12" s="554">
        <v>0</v>
      </c>
      <c r="BW12" s="559" t="s">
        <v>257</v>
      </c>
      <c r="BX12" s="333"/>
      <c r="BY12" s="76" t="s">
        <v>665</v>
      </c>
      <c r="BZ12" s="76" t="s">
        <v>255</v>
      </c>
      <c r="CA12" s="299">
        <f t="shared" si="0"/>
        <v>0</v>
      </c>
      <c r="CB12" s="48"/>
      <c r="CC12" s="652"/>
      <c r="CD12" s="380" t="s">
        <v>833</v>
      </c>
      <c r="CE12" s="653"/>
      <c r="CF12" s="381"/>
      <c r="CG12" s="381"/>
      <c r="CH12" s="381"/>
      <c r="CI12" s="381"/>
      <c r="CJ12" s="381"/>
      <c r="CK12" s="384"/>
      <c r="CL12" s="363"/>
      <c r="CM12" s="48"/>
    </row>
    <row r="13" spans="1:91" ht="11.1" customHeight="1" x14ac:dyDescent="0.2">
      <c r="A13" s="48"/>
      <c r="B13" s="85" t="s">
        <v>830</v>
      </c>
      <c r="C13" s="92"/>
      <c r="D13" s="333"/>
      <c r="E13" s="333"/>
      <c r="F13" s="337"/>
      <c r="G13" s="137"/>
      <c r="H13" s="76" t="s">
        <v>255</v>
      </c>
      <c r="I13" s="100">
        <f>F13*E13*D13</f>
        <v>0</v>
      </c>
      <c r="J13" s="48"/>
      <c r="K13" s="48"/>
      <c r="L13" s="85" t="s">
        <v>830</v>
      </c>
      <c r="M13" s="92"/>
      <c r="N13" s="333"/>
      <c r="O13" s="333"/>
      <c r="P13" s="337">
        <v>0</v>
      </c>
      <c r="Q13" s="137"/>
      <c r="R13" s="76" t="s">
        <v>255</v>
      </c>
      <c r="S13" s="100">
        <f>P13*O13*N13</f>
        <v>0</v>
      </c>
      <c r="T13" s="48"/>
      <c r="U13" s="137"/>
      <c r="V13" s="85" t="s">
        <v>830</v>
      </c>
      <c r="W13" s="92"/>
      <c r="X13" s="333"/>
      <c r="Y13" s="333"/>
      <c r="Z13" s="337">
        <v>59</v>
      </c>
      <c r="AA13" s="137"/>
      <c r="AB13" s="76" t="s">
        <v>255</v>
      </c>
      <c r="AC13" s="100">
        <f>Z13*Y13*X13</f>
        <v>0</v>
      </c>
      <c r="AD13" s="48"/>
      <c r="AE13" s="48"/>
      <c r="AF13" s="85" t="s">
        <v>830</v>
      </c>
      <c r="AG13" s="92"/>
      <c r="AH13" s="333"/>
      <c r="AI13" s="333"/>
      <c r="AJ13" s="337">
        <v>0</v>
      </c>
      <c r="AK13" s="137"/>
      <c r="AL13" s="76" t="s">
        <v>255</v>
      </c>
      <c r="AM13" s="100">
        <f>AJ13*AI13*AH13</f>
        <v>0</v>
      </c>
      <c r="AN13" s="101"/>
      <c r="AO13" s="48"/>
      <c r="AP13" s="85" t="s">
        <v>830</v>
      </c>
      <c r="AQ13" s="92"/>
      <c r="AR13" s="333"/>
      <c r="AS13" s="333"/>
      <c r="AT13" s="337">
        <v>0</v>
      </c>
      <c r="AU13" s="137"/>
      <c r="AV13" s="76" t="s">
        <v>255</v>
      </c>
      <c r="AW13" s="100">
        <f>AT13*AS13*AR13</f>
        <v>0</v>
      </c>
      <c r="AX13" s="48"/>
      <c r="AY13" s="184"/>
      <c r="AZ13" s="85" t="s">
        <v>831</v>
      </c>
      <c r="BA13" s="92"/>
      <c r="BB13" s="333"/>
      <c r="BC13" s="333"/>
      <c r="BD13" s="248">
        <f>0.75*BD12</f>
        <v>0</v>
      </c>
      <c r="BE13" s="137"/>
      <c r="BF13" s="76" t="s">
        <v>255</v>
      </c>
      <c r="BG13" s="100">
        <f>BD13*BC13*BB13</f>
        <v>0</v>
      </c>
      <c r="BH13" s="48"/>
      <c r="BI13" s="48"/>
      <c r="BJ13" s="85" t="s">
        <v>830</v>
      </c>
      <c r="BK13" s="92"/>
      <c r="BL13" s="333"/>
      <c r="BM13" s="333"/>
      <c r="BN13" s="337">
        <v>0</v>
      </c>
      <c r="BO13" s="137"/>
      <c r="BP13" s="76" t="s">
        <v>255</v>
      </c>
      <c r="BQ13" s="100">
        <f>BN13*BM13*BL13</f>
        <v>0</v>
      </c>
      <c r="BR13" s="48"/>
      <c r="BS13" s="48"/>
      <c r="BT13" s="60" t="s">
        <v>662</v>
      </c>
      <c r="BU13" s="48"/>
      <c r="BV13" s="564">
        <v>0</v>
      </c>
      <c r="BW13" s="559" t="s">
        <v>257</v>
      </c>
      <c r="BX13" s="339"/>
      <c r="BY13" s="76" t="s">
        <v>665</v>
      </c>
      <c r="BZ13" s="76" t="s">
        <v>255</v>
      </c>
      <c r="CA13" s="299">
        <f t="shared" si="0"/>
        <v>0</v>
      </c>
      <c r="CB13" s="48"/>
      <c r="CC13" s="652"/>
      <c r="CD13" s="814" t="s">
        <v>1353</v>
      </c>
      <c r="CE13" s="815"/>
      <c r="CF13" s="815"/>
      <c r="CG13" s="816"/>
      <c r="CH13" s="656" t="s">
        <v>1354</v>
      </c>
      <c r="CI13" s="656" t="s">
        <v>253</v>
      </c>
      <c r="CJ13" s="613"/>
      <c r="CK13" s="654"/>
      <c r="CL13" s="363"/>
      <c r="CM13" s="48"/>
    </row>
    <row r="14" spans="1:91" ht="11.1" customHeight="1" x14ac:dyDescent="0.2">
      <c r="A14" s="48"/>
      <c r="B14" s="85" t="s">
        <v>831</v>
      </c>
      <c r="C14" s="92"/>
      <c r="D14" s="333"/>
      <c r="E14" s="333"/>
      <c r="F14" s="248">
        <f>0.75*F13</f>
        <v>0</v>
      </c>
      <c r="G14" s="137"/>
      <c r="H14" s="76" t="s">
        <v>255</v>
      </c>
      <c r="I14" s="100">
        <f>F14*E14*D14</f>
        <v>0</v>
      </c>
      <c r="J14" s="48"/>
      <c r="K14" s="48"/>
      <c r="L14" s="85" t="s">
        <v>831</v>
      </c>
      <c r="M14" s="92"/>
      <c r="N14" s="333"/>
      <c r="O14" s="333"/>
      <c r="P14" s="248">
        <f>0.75*P13</f>
        <v>0</v>
      </c>
      <c r="Q14" s="137"/>
      <c r="R14" s="76" t="s">
        <v>255</v>
      </c>
      <c r="S14" s="100">
        <f>P14*O14*N14</f>
        <v>0</v>
      </c>
      <c r="T14" s="48"/>
      <c r="U14" s="47"/>
      <c r="V14" s="85" t="s">
        <v>831</v>
      </c>
      <c r="W14" s="92"/>
      <c r="X14" s="333"/>
      <c r="Y14" s="333"/>
      <c r="Z14" s="248">
        <f>0.75*Z13</f>
        <v>44.25</v>
      </c>
      <c r="AA14" s="137"/>
      <c r="AB14" s="76" t="s">
        <v>255</v>
      </c>
      <c r="AC14" s="100">
        <f>Z14*Y14*X14</f>
        <v>0</v>
      </c>
      <c r="AD14" s="48"/>
      <c r="AE14" s="48"/>
      <c r="AF14" s="85" t="s">
        <v>831</v>
      </c>
      <c r="AG14" s="92"/>
      <c r="AH14" s="333"/>
      <c r="AI14" s="333"/>
      <c r="AJ14" s="248">
        <f>0.75*AJ13</f>
        <v>0</v>
      </c>
      <c r="AK14" s="137"/>
      <c r="AL14" s="76" t="s">
        <v>255</v>
      </c>
      <c r="AM14" s="100">
        <f>AJ14*AI14*AH14</f>
        <v>0</v>
      </c>
      <c r="AN14" s="101"/>
      <c r="AO14" s="48"/>
      <c r="AP14" s="85" t="s">
        <v>831</v>
      </c>
      <c r="AQ14" s="92"/>
      <c r="AR14" s="333"/>
      <c r="AS14" s="333"/>
      <c r="AT14" s="248">
        <f>0.75*AT13</f>
        <v>0</v>
      </c>
      <c r="AU14" s="137"/>
      <c r="AV14" s="76" t="s">
        <v>255</v>
      </c>
      <c r="AW14" s="100">
        <f>AT14*AS14*AR14</f>
        <v>0</v>
      </c>
      <c r="AX14" s="184"/>
      <c r="AY14" s="48"/>
      <c r="AZ14" s="105" t="s">
        <v>626</v>
      </c>
      <c r="BA14" s="94"/>
      <c r="BB14" s="333"/>
      <c r="BC14" s="333"/>
      <c r="BD14" s="337">
        <v>0</v>
      </c>
      <c r="BE14" s="303"/>
      <c r="BF14" s="77" t="s">
        <v>255</v>
      </c>
      <c r="BG14" s="95">
        <f>BD14*BC14*BB14</f>
        <v>0</v>
      </c>
      <c r="BH14" s="48"/>
      <c r="BI14" s="48"/>
      <c r="BJ14" s="85" t="s">
        <v>831</v>
      </c>
      <c r="BK14" s="92"/>
      <c r="BL14" s="333"/>
      <c r="BM14" s="333"/>
      <c r="BN14" s="248">
        <f>0.75*BN13</f>
        <v>0</v>
      </c>
      <c r="BO14" s="137"/>
      <c r="BP14" s="76" t="s">
        <v>255</v>
      </c>
      <c r="BQ14" s="100">
        <f>BN14*BM14*BL14</f>
        <v>0</v>
      </c>
      <c r="BR14" s="48"/>
      <c r="BS14" s="48"/>
      <c r="BT14" s="323"/>
      <c r="BU14" s="323"/>
      <c r="BV14" s="323"/>
      <c r="BW14" s="323"/>
      <c r="BX14" s="323"/>
      <c r="BY14" s="323"/>
      <c r="BZ14" s="565"/>
      <c r="CA14" s="300">
        <f>+SUM(CA8:CA13)</f>
        <v>0</v>
      </c>
      <c r="CB14" s="48"/>
      <c r="CC14" s="652"/>
      <c r="CD14" s="811"/>
      <c r="CE14" s="812"/>
      <c r="CF14" s="812"/>
      <c r="CG14" s="813"/>
      <c r="CH14" s="658"/>
      <c r="CI14" s="335">
        <v>0</v>
      </c>
      <c r="CJ14" s="613" t="s">
        <v>255</v>
      </c>
      <c r="CK14" s="655">
        <f>CH14*CI14</f>
        <v>0</v>
      </c>
      <c r="CL14" s="363"/>
      <c r="CM14" s="48"/>
    </row>
    <row r="15" spans="1:91" ht="11.1" customHeight="1" x14ac:dyDescent="0.2">
      <c r="A15" s="48"/>
      <c r="B15" s="105" t="s">
        <v>626</v>
      </c>
      <c r="C15" s="94"/>
      <c r="D15" s="333"/>
      <c r="E15" s="333"/>
      <c r="F15" s="337"/>
      <c r="G15" s="303"/>
      <c r="H15" s="77" t="s">
        <v>255</v>
      </c>
      <c r="I15" s="95">
        <f>F15*E15*D15</f>
        <v>0</v>
      </c>
      <c r="J15" s="184"/>
      <c r="K15" s="48"/>
      <c r="L15" s="105" t="s">
        <v>626</v>
      </c>
      <c r="M15" s="94"/>
      <c r="N15" s="333"/>
      <c r="O15" s="333"/>
      <c r="P15" s="337">
        <v>0</v>
      </c>
      <c r="Q15" s="303"/>
      <c r="R15" s="77" t="s">
        <v>255</v>
      </c>
      <c r="S15" s="95">
        <f>P15*O15*N15</f>
        <v>0</v>
      </c>
      <c r="T15" s="184"/>
      <c r="U15" s="137"/>
      <c r="V15" s="105" t="s">
        <v>626</v>
      </c>
      <c r="W15" s="94"/>
      <c r="X15" s="333"/>
      <c r="Y15" s="333"/>
      <c r="Z15" s="337">
        <v>98</v>
      </c>
      <c r="AA15" s="303"/>
      <c r="AB15" s="77" t="s">
        <v>255</v>
      </c>
      <c r="AC15" s="95">
        <f>Z15*Y15*X15</f>
        <v>0</v>
      </c>
      <c r="AD15" s="184"/>
      <c r="AE15" s="48"/>
      <c r="AF15" s="105" t="s">
        <v>626</v>
      </c>
      <c r="AG15" s="94"/>
      <c r="AH15" s="333"/>
      <c r="AI15" s="333"/>
      <c r="AJ15" s="337">
        <v>0</v>
      </c>
      <c r="AK15" s="303"/>
      <c r="AL15" s="77" t="s">
        <v>255</v>
      </c>
      <c r="AM15" s="95">
        <f>AJ15*AI15*AH15</f>
        <v>0</v>
      </c>
      <c r="AN15" s="101"/>
      <c r="AO15" s="48"/>
      <c r="AP15" s="105" t="s">
        <v>626</v>
      </c>
      <c r="AQ15" s="94"/>
      <c r="AR15" s="333"/>
      <c r="AS15" s="333"/>
      <c r="AT15" s="337">
        <v>0</v>
      </c>
      <c r="AU15" s="303"/>
      <c r="AV15" s="77" t="s">
        <v>255</v>
      </c>
      <c r="AW15" s="95">
        <f>AT15*AS15*AR15</f>
        <v>0</v>
      </c>
      <c r="AX15" s="48"/>
      <c r="AY15" s="48"/>
      <c r="AZ15" s="48"/>
      <c r="BA15" s="48"/>
      <c r="BB15" s="137"/>
      <c r="BC15" s="137"/>
      <c r="BD15" s="137"/>
      <c r="BE15" s="137"/>
      <c r="BF15" s="48"/>
      <c r="BG15" s="556">
        <f>+SUM(BG9:BG14)</f>
        <v>0</v>
      </c>
      <c r="BH15" s="48"/>
      <c r="BI15" s="48"/>
      <c r="BJ15" s="105" t="s">
        <v>626</v>
      </c>
      <c r="BK15" s="94"/>
      <c r="BL15" s="333"/>
      <c r="BM15" s="333"/>
      <c r="BN15" s="337">
        <v>0</v>
      </c>
      <c r="BO15" s="303"/>
      <c r="BP15" s="77" t="s">
        <v>255</v>
      </c>
      <c r="BQ15" s="95">
        <f>BN15*BM15*BL15</f>
        <v>0</v>
      </c>
      <c r="BR15" s="48"/>
      <c r="BS15" s="48"/>
      <c r="BT15" s="60" t="s">
        <v>666</v>
      </c>
      <c r="BU15" s="48"/>
      <c r="BV15" s="76" t="s">
        <v>669</v>
      </c>
      <c r="BW15" s="48"/>
      <c r="BX15" s="76" t="s">
        <v>670</v>
      </c>
      <c r="BY15" s="48"/>
      <c r="BZ15" s="32"/>
      <c r="CA15" s="297"/>
      <c r="CB15" s="48"/>
      <c r="CC15" s="652"/>
      <c r="CD15" s="811"/>
      <c r="CE15" s="812"/>
      <c r="CF15" s="812"/>
      <c r="CG15" s="813"/>
      <c r="CH15" s="658"/>
      <c r="CI15" s="335">
        <v>0</v>
      </c>
      <c r="CJ15" s="613" t="s">
        <v>255</v>
      </c>
      <c r="CK15" s="655">
        <f t="shared" ref="CK15:CK17" si="1">CH15*CI15</f>
        <v>0</v>
      </c>
      <c r="CL15" s="363"/>
      <c r="CM15" s="48"/>
    </row>
    <row r="16" spans="1:91" ht="11.1" customHeight="1" x14ac:dyDescent="0.2">
      <c r="A16" s="48"/>
      <c r="B16" s="48"/>
      <c r="C16" s="48"/>
      <c r="D16" s="137"/>
      <c r="E16" s="137"/>
      <c r="F16" s="137"/>
      <c r="G16" s="137"/>
      <c r="H16" s="48"/>
      <c r="I16" s="556">
        <f>+SUM(I10:I15)</f>
        <v>0</v>
      </c>
      <c r="J16" s="48"/>
      <c r="K16" s="48"/>
      <c r="L16" s="48"/>
      <c r="M16" s="48"/>
      <c r="N16" s="137"/>
      <c r="O16" s="137"/>
      <c r="P16" s="137"/>
      <c r="Q16" s="137"/>
      <c r="R16" s="48"/>
      <c r="S16" s="556">
        <f>+SUM(S10:S15)</f>
        <v>0</v>
      </c>
      <c r="T16" s="48"/>
      <c r="U16" s="51"/>
      <c r="V16" s="48"/>
      <c r="W16" s="48"/>
      <c r="X16" s="137"/>
      <c r="Y16" s="137"/>
      <c r="Z16" s="137"/>
      <c r="AA16" s="137"/>
      <c r="AB16" s="48"/>
      <c r="AC16" s="556">
        <f>+SUM(AC10:AC15)</f>
        <v>0</v>
      </c>
      <c r="AD16" s="48"/>
      <c r="AE16" s="48"/>
      <c r="AF16" s="48"/>
      <c r="AG16" s="48"/>
      <c r="AH16" s="137"/>
      <c r="AI16" s="137"/>
      <c r="AJ16" s="137"/>
      <c r="AK16" s="137"/>
      <c r="AL16" s="48"/>
      <c r="AM16" s="556">
        <f>+SUM(AM10:AM15)</f>
        <v>0</v>
      </c>
      <c r="AN16" s="557"/>
      <c r="AO16" s="48"/>
      <c r="AP16" s="48"/>
      <c r="AQ16" s="48"/>
      <c r="AR16" s="137"/>
      <c r="AS16" s="137"/>
      <c r="AT16" s="137"/>
      <c r="AU16" s="137"/>
      <c r="AV16" s="48"/>
      <c r="AW16" s="556">
        <f>+SUM(AW10:AW15)</f>
        <v>0</v>
      </c>
      <c r="AX16" s="48"/>
      <c r="AY16" s="48"/>
      <c r="AZ16" s="96" t="s">
        <v>695</v>
      </c>
      <c r="BA16" s="97"/>
      <c r="BB16" s="98"/>
      <c r="BC16" s="98"/>
      <c r="BD16" s="98"/>
      <c r="BE16" s="98"/>
      <c r="BF16" s="98"/>
      <c r="BG16" s="98"/>
      <c r="BH16" s="48"/>
      <c r="BI16" s="48"/>
      <c r="BJ16" s="48"/>
      <c r="BK16" s="48"/>
      <c r="BL16" s="137"/>
      <c r="BM16" s="137"/>
      <c r="BN16" s="137"/>
      <c r="BO16" s="137"/>
      <c r="BP16" s="48"/>
      <c r="BQ16" s="556">
        <f>+SUM(BQ10:BQ15)</f>
        <v>0</v>
      </c>
      <c r="BR16" s="48"/>
      <c r="BS16" s="48"/>
      <c r="BT16" s="85" t="s">
        <v>667</v>
      </c>
      <c r="BU16" s="48"/>
      <c r="BV16" s="554">
        <v>0</v>
      </c>
      <c r="BW16" s="559" t="s">
        <v>257</v>
      </c>
      <c r="BX16" s="333"/>
      <c r="BY16" s="48"/>
      <c r="BZ16" s="76" t="s">
        <v>255</v>
      </c>
      <c r="CA16" s="299">
        <f>+BV16*BX16</f>
        <v>0</v>
      </c>
      <c r="CB16" s="48"/>
      <c r="CC16" s="652"/>
      <c r="CD16" s="811"/>
      <c r="CE16" s="812"/>
      <c r="CF16" s="812"/>
      <c r="CG16" s="813"/>
      <c r="CH16" s="658"/>
      <c r="CI16" s="335">
        <v>0</v>
      </c>
      <c r="CJ16" s="613" t="s">
        <v>255</v>
      </c>
      <c r="CK16" s="655">
        <f t="shared" si="1"/>
        <v>0</v>
      </c>
      <c r="CL16" s="363"/>
      <c r="CM16" s="48"/>
    </row>
    <row r="17" spans="1:91" ht="11.1" customHeight="1" x14ac:dyDescent="0.2">
      <c r="A17" s="48"/>
      <c r="B17" s="96" t="s">
        <v>284</v>
      </c>
      <c r="C17" s="97"/>
      <c r="D17" s="98"/>
      <c r="E17" s="98"/>
      <c r="F17" s="98"/>
      <c r="G17" s="98"/>
      <c r="H17" s="98"/>
      <c r="I17" s="98"/>
      <c r="J17" s="48"/>
      <c r="K17" s="48"/>
      <c r="L17" s="96" t="s">
        <v>672</v>
      </c>
      <c r="M17" s="97"/>
      <c r="N17" s="98"/>
      <c r="O17" s="98"/>
      <c r="P17" s="98"/>
      <c r="Q17" s="98"/>
      <c r="R17" s="98"/>
      <c r="S17" s="98"/>
      <c r="T17" s="48"/>
      <c r="U17" s="51"/>
      <c r="V17" s="96" t="s">
        <v>710</v>
      </c>
      <c r="W17" s="97"/>
      <c r="X17" s="98"/>
      <c r="Y17" s="98"/>
      <c r="Z17" s="98"/>
      <c r="AA17" s="98"/>
      <c r="AB17" s="98"/>
      <c r="AC17" s="98"/>
      <c r="AD17" s="48"/>
      <c r="AE17" s="558" t="s">
        <v>65</v>
      </c>
      <c r="AF17" s="53" t="s">
        <v>363</v>
      </c>
      <c r="AG17" s="137"/>
      <c r="AH17" s="137"/>
      <c r="AI17" s="137"/>
      <c r="AJ17" s="137"/>
      <c r="AK17" s="137"/>
      <c r="AL17" s="137"/>
      <c r="AM17" s="137"/>
      <c r="AN17" s="47"/>
      <c r="AO17" s="558" t="s">
        <v>687</v>
      </c>
      <c r="AP17" s="53" t="s">
        <v>628</v>
      </c>
      <c r="AQ17" s="92"/>
      <c r="AR17" s="137"/>
      <c r="AS17" s="137"/>
      <c r="AT17" s="137"/>
      <c r="AU17" s="137"/>
      <c r="AV17" s="92"/>
      <c r="AW17" s="92"/>
      <c r="AX17" s="48"/>
      <c r="AY17" s="48"/>
      <c r="AZ17" s="48"/>
      <c r="BA17" s="48"/>
      <c r="BB17" s="76" t="s">
        <v>520</v>
      </c>
      <c r="BC17" s="76"/>
      <c r="BD17" s="76" t="s">
        <v>253</v>
      </c>
      <c r="BE17" s="76" t="s">
        <v>34</v>
      </c>
      <c r="BF17" s="48"/>
      <c r="BG17" s="48"/>
      <c r="BH17" s="48"/>
      <c r="BI17" s="48"/>
      <c r="BJ17" s="96" t="s">
        <v>637</v>
      </c>
      <c r="BK17" s="97"/>
      <c r="BL17" s="98"/>
      <c r="BM17" s="98"/>
      <c r="BN17" s="98"/>
      <c r="BO17" s="98"/>
      <c r="BP17" s="98"/>
      <c r="BQ17" s="98"/>
      <c r="BR17" s="48"/>
      <c r="BS17" s="48"/>
      <c r="BT17" s="105" t="s">
        <v>668</v>
      </c>
      <c r="BU17" s="83"/>
      <c r="BV17" s="554">
        <v>0</v>
      </c>
      <c r="BW17" s="566" t="s">
        <v>257</v>
      </c>
      <c r="BX17" s="333"/>
      <c r="BY17" s="83"/>
      <c r="BZ17" s="77" t="s">
        <v>255</v>
      </c>
      <c r="CA17" s="299">
        <f>+BV17*BX17</f>
        <v>0</v>
      </c>
      <c r="CB17" s="48"/>
      <c r="CC17" s="652"/>
      <c r="CD17" s="811"/>
      <c r="CE17" s="812"/>
      <c r="CF17" s="812"/>
      <c r="CG17" s="813"/>
      <c r="CH17" s="658"/>
      <c r="CI17" s="335">
        <v>0</v>
      </c>
      <c r="CJ17" s="613" t="s">
        <v>255</v>
      </c>
      <c r="CK17" s="655">
        <f t="shared" si="1"/>
        <v>0</v>
      </c>
      <c r="CL17" s="363"/>
      <c r="CM17" s="48"/>
    </row>
    <row r="18" spans="1:91" ht="11.1" customHeight="1" x14ac:dyDescent="0.2">
      <c r="A18" s="48"/>
      <c r="B18" s="48"/>
      <c r="C18" s="48"/>
      <c r="D18" s="76" t="s">
        <v>520</v>
      </c>
      <c r="E18" s="76"/>
      <c r="F18" s="76" t="s">
        <v>253</v>
      </c>
      <c r="G18" s="76" t="s">
        <v>34</v>
      </c>
      <c r="H18" s="48"/>
      <c r="I18" s="48"/>
      <c r="J18" s="48"/>
      <c r="K18" s="51"/>
      <c r="L18" s="48"/>
      <c r="M18" s="48"/>
      <c r="N18" s="76" t="s">
        <v>520</v>
      </c>
      <c r="O18" s="76"/>
      <c r="P18" s="76" t="s">
        <v>253</v>
      </c>
      <c r="Q18" s="76" t="s">
        <v>34</v>
      </c>
      <c r="R18" s="48"/>
      <c r="S18" s="48"/>
      <c r="T18" s="48"/>
      <c r="U18" s="137"/>
      <c r="V18" s="48"/>
      <c r="W18" s="48"/>
      <c r="X18" s="76" t="s">
        <v>520</v>
      </c>
      <c r="Y18" s="76"/>
      <c r="Z18" s="76" t="s">
        <v>253</v>
      </c>
      <c r="AA18" s="76" t="s">
        <v>34</v>
      </c>
      <c r="AB18" s="48"/>
      <c r="AC18" s="48"/>
      <c r="AD18" s="48"/>
      <c r="AE18" s="48"/>
      <c r="AF18" s="96" t="s">
        <v>681</v>
      </c>
      <c r="AG18" s="97"/>
      <c r="AH18" s="98"/>
      <c r="AI18" s="98"/>
      <c r="AJ18" s="98"/>
      <c r="AK18" s="98"/>
      <c r="AL18" s="98"/>
      <c r="AM18" s="98"/>
      <c r="AN18" s="48"/>
      <c r="AO18" s="137"/>
      <c r="AP18" s="96" t="s">
        <v>688</v>
      </c>
      <c r="AQ18" s="93"/>
      <c r="AR18" s="93"/>
      <c r="AS18" s="93"/>
      <c r="AT18" s="93"/>
      <c r="AU18" s="93"/>
      <c r="AV18" s="93"/>
      <c r="AW18" s="93"/>
      <c r="AX18" s="48"/>
      <c r="AY18" s="48"/>
      <c r="AZ18" s="60" t="s">
        <v>140</v>
      </c>
      <c r="BA18" s="47"/>
      <c r="BB18" s="333"/>
      <c r="BC18" s="663"/>
      <c r="BD18" s="413">
        <v>0</v>
      </c>
      <c r="BE18" s="341"/>
      <c r="BF18" s="76" t="s">
        <v>255</v>
      </c>
      <c r="BG18" s="100">
        <f>BD18*BE18*BB18</f>
        <v>0</v>
      </c>
      <c r="BH18" s="48"/>
      <c r="BI18" s="48"/>
      <c r="BJ18" s="48"/>
      <c r="BK18" s="48"/>
      <c r="BL18" s="76" t="s">
        <v>520</v>
      </c>
      <c r="BM18" s="76" t="s">
        <v>1114</v>
      </c>
      <c r="BN18" s="76" t="s">
        <v>253</v>
      </c>
      <c r="BO18" s="76" t="s">
        <v>34</v>
      </c>
      <c r="BP18" s="48"/>
      <c r="BQ18" s="48"/>
      <c r="BR18" s="48"/>
      <c r="BS18" s="48"/>
      <c r="BT18" s="48"/>
      <c r="BU18" s="48"/>
      <c r="BV18" s="48"/>
      <c r="BW18" s="48"/>
      <c r="BX18" s="48"/>
      <c r="BY18" s="48"/>
      <c r="BZ18" s="32"/>
      <c r="CA18" s="300">
        <f>+SUM(CA16:CA17)</f>
        <v>0</v>
      </c>
      <c r="CB18" s="48"/>
      <c r="CC18" s="652"/>
      <c r="CD18" s="811"/>
      <c r="CE18" s="812"/>
      <c r="CF18" s="812"/>
      <c r="CG18" s="813"/>
      <c r="CH18" s="658"/>
      <c r="CI18" s="335">
        <v>0</v>
      </c>
      <c r="CJ18" s="613" t="s">
        <v>255</v>
      </c>
      <c r="CK18" s="655">
        <f t="shared" ref="CK18:CK60" si="2">CH18*CI18</f>
        <v>0</v>
      </c>
      <c r="CL18" s="363"/>
      <c r="CM18" s="48"/>
    </row>
    <row r="19" spans="1:91" ht="11.1" customHeight="1" x14ac:dyDescent="0.2">
      <c r="A19" s="48"/>
      <c r="B19" s="60" t="s">
        <v>140</v>
      </c>
      <c r="C19" s="47"/>
      <c r="D19" s="333"/>
      <c r="E19" s="663"/>
      <c r="F19" s="413">
        <v>0</v>
      </c>
      <c r="G19" s="341"/>
      <c r="H19" s="76" t="s">
        <v>255</v>
      </c>
      <c r="I19" s="100">
        <f>F19*G19*D19</f>
        <v>0</v>
      </c>
      <c r="J19" s="48"/>
      <c r="K19" s="47"/>
      <c r="L19" s="60" t="s">
        <v>140</v>
      </c>
      <c r="M19" s="47"/>
      <c r="N19" s="333"/>
      <c r="O19" s="663"/>
      <c r="P19" s="413">
        <v>0</v>
      </c>
      <c r="Q19" s="341"/>
      <c r="R19" s="76" t="s">
        <v>255</v>
      </c>
      <c r="S19" s="100">
        <f>P19*Q19*N19</f>
        <v>0</v>
      </c>
      <c r="T19" s="48"/>
      <c r="U19" s="137"/>
      <c r="V19" s="60" t="s">
        <v>140</v>
      </c>
      <c r="W19" s="47"/>
      <c r="X19" s="333"/>
      <c r="Y19" s="663"/>
      <c r="Z19" s="413">
        <v>0.625</v>
      </c>
      <c r="AA19" s="341"/>
      <c r="AB19" s="76" t="s">
        <v>255</v>
      </c>
      <c r="AC19" s="100">
        <f>Z19*AA19*X19</f>
        <v>0</v>
      </c>
      <c r="AD19" s="48"/>
      <c r="AE19" s="51"/>
      <c r="AF19" s="48"/>
      <c r="AG19" s="48"/>
      <c r="AH19" s="76" t="s">
        <v>520</v>
      </c>
      <c r="AI19" s="76"/>
      <c r="AJ19" s="76" t="s">
        <v>253</v>
      </c>
      <c r="AK19" s="76" t="s">
        <v>34</v>
      </c>
      <c r="AL19" s="48"/>
      <c r="AM19" s="48"/>
      <c r="AN19" s="101"/>
      <c r="AO19" s="137"/>
      <c r="AP19" s="48"/>
      <c r="AQ19" s="48"/>
      <c r="AR19" s="76" t="s">
        <v>520</v>
      </c>
      <c r="AS19" s="76"/>
      <c r="AT19" s="76" t="s">
        <v>253</v>
      </c>
      <c r="AU19" s="76" t="s">
        <v>34</v>
      </c>
      <c r="AV19" s="48"/>
      <c r="AW19" s="48"/>
      <c r="AX19" s="48"/>
      <c r="AY19" s="48"/>
      <c r="AZ19" s="93" t="s">
        <v>53</v>
      </c>
      <c r="BA19" s="93"/>
      <c r="BB19" s="93"/>
      <c r="BC19" s="232"/>
      <c r="BD19" s="98"/>
      <c r="BE19" s="98"/>
      <c r="BF19" s="98"/>
      <c r="BG19" s="93"/>
      <c r="BH19" s="48"/>
      <c r="BI19" s="48"/>
      <c r="BJ19" s="60" t="s">
        <v>140</v>
      </c>
      <c r="BK19" s="47"/>
      <c r="BL19" s="333"/>
      <c r="BM19" s="231"/>
      <c r="BN19" s="413">
        <v>0</v>
      </c>
      <c r="BO19" s="341"/>
      <c r="BP19" s="76" t="s">
        <v>255</v>
      </c>
      <c r="BQ19" s="100">
        <f>BN19*BO19*BL19</f>
        <v>0</v>
      </c>
      <c r="BR19" s="48"/>
      <c r="BS19" s="48"/>
      <c r="BT19" s="60" t="s">
        <v>671</v>
      </c>
      <c r="BU19" s="48"/>
      <c r="BV19" s="48"/>
      <c r="BW19" s="48"/>
      <c r="BX19" s="48"/>
      <c r="BY19" s="48"/>
      <c r="BZ19" s="32"/>
      <c r="CA19" s="297"/>
      <c r="CB19" s="48"/>
      <c r="CC19" s="652"/>
      <c r="CD19" s="811"/>
      <c r="CE19" s="812"/>
      <c r="CF19" s="812"/>
      <c r="CG19" s="813"/>
      <c r="CH19" s="658"/>
      <c r="CI19" s="335">
        <v>0</v>
      </c>
      <c r="CJ19" s="613" t="s">
        <v>255</v>
      </c>
      <c r="CK19" s="655">
        <f t="shared" si="2"/>
        <v>0</v>
      </c>
      <c r="CL19" s="363"/>
      <c r="CM19" s="48"/>
    </row>
    <row r="20" spans="1:91" ht="11.1" customHeight="1" x14ac:dyDescent="0.2">
      <c r="A20" s="48"/>
      <c r="B20" s="93" t="s">
        <v>53</v>
      </c>
      <c r="C20" s="93"/>
      <c r="D20" s="93"/>
      <c r="E20" s="232"/>
      <c r="F20" s="98"/>
      <c r="G20" s="98"/>
      <c r="H20" s="98"/>
      <c r="I20" s="93"/>
      <c r="J20" s="48"/>
      <c r="K20" s="51"/>
      <c r="L20" s="93" t="s">
        <v>53</v>
      </c>
      <c r="M20" s="93"/>
      <c r="N20" s="93"/>
      <c r="O20" s="232"/>
      <c r="P20" s="98"/>
      <c r="Q20" s="98"/>
      <c r="R20" s="98"/>
      <c r="S20" s="93"/>
      <c r="T20" s="92"/>
      <c r="U20" s="92"/>
      <c r="V20" s="93" t="s">
        <v>53</v>
      </c>
      <c r="W20" s="93"/>
      <c r="X20" s="93"/>
      <c r="Y20" s="232"/>
      <c r="Z20" s="98"/>
      <c r="AA20" s="98"/>
      <c r="AB20" s="98"/>
      <c r="AC20" s="93"/>
      <c r="AD20" s="92"/>
      <c r="AE20" s="137"/>
      <c r="AF20" s="60" t="s">
        <v>140</v>
      </c>
      <c r="AG20" s="47"/>
      <c r="AH20" s="333"/>
      <c r="AI20" s="663"/>
      <c r="AJ20" s="413">
        <v>0</v>
      </c>
      <c r="AK20" s="341"/>
      <c r="AL20" s="76" t="s">
        <v>255</v>
      </c>
      <c r="AM20" s="100">
        <f>AJ20*AK20*AH20</f>
        <v>0</v>
      </c>
      <c r="AN20" s="92"/>
      <c r="AO20" s="137"/>
      <c r="AP20" s="60" t="s">
        <v>140</v>
      </c>
      <c r="AQ20" s="47"/>
      <c r="AR20" s="333"/>
      <c r="AS20" s="663"/>
      <c r="AT20" s="413">
        <v>0</v>
      </c>
      <c r="AU20" s="341"/>
      <c r="AV20" s="76" t="s">
        <v>255</v>
      </c>
      <c r="AW20" s="100">
        <f>AT20*AU20*AR20</f>
        <v>0</v>
      </c>
      <c r="AX20" s="48"/>
      <c r="AY20" s="48"/>
      <c r="AZ20" s="92"/>
      <c r="BA20" s="92"/>
      <c r="BB20" s="76" t="s">
        <v>519</v>
      </c>
      <c r="BC20" s="76" t="s">
        <v>1114</v>
      </c>
      <c r="BD20" s="182" t="s">
        <v>253</v>
      </c>
      <c r="BE20" s="47"/>
      <c r="BF20" s="47"/>
      <c r="BG20" s="92"/>
      <c r="BH20" s="48"/>
      <c r="BI20" s="48"/>
      <c r="BJ20" s="93" t="s">
        <v>53</v>
      </c>
      <c r="BK20" s="93"/>
      <c r="BL20" s="93"/>
      <c r="BM20" s="232"/>
      <c r="BN20" s="98"/>
      <c r="BO20" s="98"/>
      <c r="BP20" s="98"/>
      <c r="BQ20" s="93"/>
      <c r="BR20" s="48"/>
      <c r="BS20" s="48"/>
      <c r="BT20" s="85" t="s">
        <v>667</v>
      </c>
      <c r="BU20" s="48"/>
      <c r="BV20" s="554">
        <v>0</v>
      </c>
      <c r="BW20" s="559" t="s">
        <v>257</v>
      </c>
      <c r="BX20" s="333"/>
      <c r="BY20" s="48"/>
      <c r="BZ20" s="76" t="s">
        <v>255</v>
      </c>
      <c r="CA20" s="299">
        <f>+BV20*BX20</f>
        <v>0</v>
      </c>
      <c r="CB20" s="48"/>
      <c r="CC20" s="652"/>
      <c r="CD20" s="811"/>
      <c r="CE20" s="812"/>
      <c r="CF20" s="812"/>
      <c r="CG20" s="813"/>
      <c r="CH20" s="658"/>
      <c r="CI20" s="335">
        <v>0</v>
      </c>
      <c r="CJ20" s="613" t="s">
        <v>255</v>
      </c>
      <c r="CK20" s="655">
        <f t="shared" si="2"/>
        <v>0</v>
      </c>
      <c r="CL20" s="363"/>
      <c r="CM20" s="48"/>
    </row>
    <row r="21" spans="1:91" ht="11.1" customHeight="1" x14ac:dyDescent="0.2">
      <c r="A21" s="48"/>
      <c r="B21" s="92"/>
      <c r="C21" s="92"/>
      <c r="D21" s="76" t="s">
        <v>519</v>
      </c>
      <c r="E21" s="76" t="s">
        <v>1114</v>
      </c>
      <c r="F21" s="182" t="s">
        <v>253</v>
      </c>
      <c r="G21" s="47"/>
      <c r="H21" s="47"/>
      <c r="I21" s="92"/>
      <c r="J21" s="48"/>
      <c r="K21" s="92"/>
      <c r="L21" s="92"/>
      <c r="M21" s="92"/>
      <c r="N21" s="76" t="s">
        <v>519</v>
      </c>
      <c r="O21" s="76" t="s">
        <v>1114</v>
      </c>
      <c r="P21" s="182" t="s">
        <v>253</v>
      </c>
      <c r="Q21" s="47"/>
      <c r="R21" s="47"/>
      <c r="S21" s="92"/>
      <c r="T21" s="92"/>
      <c r="U21" s="137"/>
      <c r="V21" s="92"/>
      <c r="W21" s="92"/>
      <c r="X21" s="76" t="s">
        <v>519</v>
      </c>
      <c r="Y21" s="76" t="s">
        <v>1114</v>
      </c>
      <c r="Z21" s="182" t="s">
        <v>253</v>
      </c>
      <c r="AA21" s="47"/>
      <c r="AB21" s="47"/>
      <c r="AC21" s="92"/>
      <c r="AD21" s="92"/>
      <c r="AE21" s="137"/>
      <c r="AF21" s="92"/>
      <c r="AG21" s="92"/>
      <c r="AH21" s="76" t="s">
        <v>519</v>
      </c>
      <c r="AI21" s="76" t="s">
        <v>1114</v>
      </c>
      <c r="AJ21" s="182" t="s">
        <v>253</v>
      </c>
      <c r="AK21" s="47"/>
      <c r="AL21" s="47"/>
      <c r="AM21" s="92"/>
      <c r="AN21" s="92"/>
      <c r="AO21" s="92"/>
      <c r="AP21" s="93" t="s">
        <v>53</v>
      </c>
      <c r="AQ21" s="93"/>
      <c r="AR21" s="93"/>
      <c r="AS21" s="232"/>
      <c r="AT21" s="98"/>
      <c r="AU21" s="98"/>
      <c r="AV21" s="98"/>
      <c r="AW21" s="93"/>
      <c r="AX21" s="48"/>
      <c r="AY21" s="48"/>
      <c r="AZ21" s="85" t="s">
        <v>830</v>
      </c>
      <c r="BA21" s="92"/>
      <c r="BB21" s="333"/>
      <c r="BC21" s="333"/>
      <c r="BD21" s="337">
        <v>0</v>
      </c>
      <c r="BE21" s="137"/>
      <c r="BF21" s="76" t="s">
        <v>255</v>
      </c>
      <c r="BG21" s="100">
        <f>BD21*BC21*BB21</f>
        <v>0</v>
      </c>
      <c r="BH21" s="48"/>
      <c r="BI21" s="48"/>
      <c r="BJ21" s="92"/>
      <c r="BK21" s="92"/>
      <c r="BL21" s="76" t="s">
        <v>519</v>
      </c>
      <c r="BM21" s="76" t="s">
        <v>1114</v>
      </c>
      <c r="BN21" s="182" t="s">
        <v>253</v>
      </c>
      <c r="BO21" s="47"/>
      <c r="BP21" s="47"/>
      <c r="BQ21" s="92"/>
      <c r="BR21" s="48"/>
      <c r="BS21" s="48"/>
      <c r="BT21" s="105" t="s">
        <v>668</v>
      </c>
      <c r="BU21" s="83"/>
      <c r="BV21" s="554">
        <v>0</v>
      </c>
      <c r="BW21" s="566" t="s">
        <v>257</v>
      </c>
      <c r="BX21" s="333"/>
      <c r="BY21" s="83"/>
      <c r="BZ21" s="77" t="s">
        <v>255</v>
      </c>
      <c r="CA21" s="299">
        <f>+BV21*BX21</f>
        <v>0</v>
      </c>
      <c r="CB21" s="48"/>
      <c r="CC21" s="652"/>
      <c r="CD21" s="811"/>
      <c r="CE21" s="812"/>
      <c r="CF21" s="812"/>
      <c r="CG21" s="813"/>
      <c r="CH21" s="658"/>
      <c r="CI21" s="335">
        <v>0</v>
      </c>
      <c r="CJ21" s="613" t="s">
        <v>255</v>
      </c>
      <c r="CK21" s="655">
        <f t="shared" si="2"/>
        <v>0</v>
      </c>
      <c r="CL21" s="363"/>
      <c r="CM21" s="48"/>
    </row>
    <row r="22" spans="1:91" ht="11.1" customHeight="1" x14ac:dyDescent="0.2">
      <c r="A22" s="48"/>
      <c r="B22" s="85" t="s">
        <v>830</v>
      </c>
      <c r="C22" s="92"/>
      <c r="D22" s="333"/>
      <c r="E22" s="333"/>
      <c r="F22" s="337"/>
      <c r="G22" s="137"/>
      <c r="H22" s="76" t="s">
        <v>255</v>
      </c>
      <c r="I22" s="100">
        <f>F22*E22*D22</f>
        <v>0</v>
      </c>
      <c r="J22" s="48"/>
      <c r="K22" s="92"/>
      <c r="L22" s="85" t="s">
        <v>830</v>
      </c>
      <c r="M22" s="92"/>
      <c r="N22" s="333"/>
      <c r="O22" s="333"/>
      <c r="P22" s="337">
        <v>0</v>
      </c>
      <c r="Q22" s="137"/>
      <c r="R22" s="76" t="s">
        <v>255</v>
      </c>
      <c r="S22" s="100">
        <f>P22*O22*N22</f>
        <v>0</v>
      </c>
      <c r="T22" s="101"/>
      <c r="U22" s="137"/>
      <c r="V22" s="85" t="s">
        <v>830</v>
      </c>
      <c r="W22" s="92"/>
      <c r="X22" s="333"/>
      <c r="Y22" s="333"/>
      <c r="Z22" s="337">
        <v>0</v>
      </c>
      <c r="AA22" s="137"/>
      <c r="AB22" s="76" t="s">
        <v>255</v>
      </c>
      <c r="AC22" s="100">
        <f>Z22*Y22*X22</f>
        <v>0</v>
      </c>
      <c r="AD22" s="101"/>
      <c r="AE22" s="137"/>
      <c r="AF22" s="85" t="s">
        <v>830</v>
      </c>
      <c r="AG22" s="92"/>
      <c r="AH22" s="333"/>
      <c r="AI22" s="333"/>
      <c r="AJ22" s="337">
        <v>0</v>
      </c>
      <c r="AK22" s="137"/>
      <c r="AL22" s="76" t="s">
        <v>255</v>
      </c>
      <c r="AM22" s="100">
        <f>AJ22*AI22*AH22</f>
        <v>0</v>
      </c>
      <c r="AN22" s="101"/>
      <c r="AO22" s="137"/>
      <c r="AP22" s="92"/>
      <c r="AQ22" s="92"/>
      <c r="AR22" s="76" t="s">
        <v>519</v>
      </c>
      <c r="AS22" s="76" t="s">
        <v>1114</v>
      </c>
      <c r="AT22" s="182" t="s">
        <v>253</v>
      </c>
      <c r="AU22" s="47"/>
      <c r="AV22" s="47"/>
      <c r="AW22" s="92"/>
      <c r="AX22" s="48"/>
      <c r="AY22" s="184"/>
      <c r="AZ22" s="85" t="s">
        <v>831</v>
      </c>
      <c r="BA22" s="92"/>
      <c r="BB22" s="333"/>
      <c r="BC22" s="333"/>
      <c r="BD22" s="248">
        <f>0.75*BD21</f>
        <v>0</v>
      </c>
      <c r="BE22" s="137"/>
      <c r="BF22" s="76" t="s">
        <v>255</v>
      </c>
      <c r="BG22" s="100">
        <f>BD22*BC22*BB22</f>
        <v>0</v>
      </c>
      <c r="BH22" s="48"/>
      <c r="BI22" s="48"/>
      <c r="BJ22" s="85" t="s">
        <v>830</v>
      </c>
      <c r="BK22" s="92"/>
      <c r="BL22" s="333"/>
      <c r="BM22" s="333"/>
      <c r="BN22" s="337"/>
      <c r="BO22" s="137"/>
      <c r="BP22" s="76" t="s">
        <v>255</v>
      </c>
      <c r="BQ22" s="100">
        <f>BN22*BM22*BL22</f>
        <v>0</v>
      </c>
      <c r="BR22" s="48"/>
      <c r="BS22" s="48"/>
      <c r="BT22" s="48"/>
      <c r="BU22" s="48"/>
      <c r="BV22" s="48"/>
      <c r="BW22" s="48"/>
      <c r="BX22" s="48"/>
      <c r="BY22" s="48"/>
      <c r="BZ22" s="48"/>
      <c r="CA22" s="300">
        <f>+SUM(CA20:CA21)</f>
        <v>0</v>
      </c>
      <c r="CB22" s="48"/>
      <c r="CC22" s="652"/>
      <c r="CD22" s="811"/>
      <c r="CE22" s="812"/>
      <c r="CF22" s="812"/>
      <c r="CG22" s="813"/>
      <c r="CH22" s="658"/>
      <c r="CI22" s="335">
        <v>0</v>
      </c>
      <c r="CJ22" s="613" t="s">
        <v>255</v>
      </c>
      <c r="CK22" s="655">
        <f t="shared" si="2"/>
        <v>0</v>
      </c>
      <c r="CL22" s="363"/>
      <c r="CM22" s="48"/>
    </row>
    <row r="23" spans="1:91" ht="11.1" customHeight="1" x14ac:dyDescent="0.2">
      <c r="A23" s="48"/>
      <c r="B23" s="85" t="s">
        <v>831</v>
      </c>
      <c r="C23" s="92"/>
      <c r="D23" s="333"/>
      <c r="E23" s="333"/>
      <c r="F23" s="248">
        <f>0.75*F22</f>
        <v>0</v>
      </c>
      <c r="G23" s="137"/>
      <c r="H23" s="76" t="s">
        <v>255</v>
      </c>
      <c r="I23" s="100">
        <f>F23*E23*D23</f>
        <v>0</v>
      </c>
      <c r="J23" s="48"/>
      <c r="K23" s="92"/>
      <c r="L23" s="85" t="s">
        <v>831</v>
      </c>
      <c r="M23" s="92"/>
      <c r="N23" s="333"/>
      <c r="O23" s="333"/>
      <c r="P23" s="248">
        <f>0.75*P22</f>
        <v>0</v>
      </c>
      <c r="Q23" s="137"/>
      <c r="R23" s="76" t="s">
        <v>255</v>
      </c>
      <c r="S23" s="100">
        <f>P23*O23*N23</f>
        <v>0</v>
      </c>
      <c r="T23" s="48"/>
      <c r="U23" s="47"/>
      <c r="V23" s="85" t="s">
        <v>831</v>
      </c>
      <c r="W23" s="92"/>
      <c r="X23" s="333"/>
      <c r="Y23" s="333"/>
      <c r="Z23" s="248">
        <f>0.75*Z22</f>
        <v>0</v>
      </c>
      <c r="AA23" s="137"/>
      <c r="AB23" s="76" t="s">
        <v>255</v>
      </c>
      <c r="AC23" s="100">
        <f>Z23*Y23*X23</f>
        <v>0</v>
      </c>
      <c r="AD23" s="48"/>
      <c r="AE23" s="137"/>
      <c r="AF23" s="85" t="s">
        <v>831</v>
      </c>
      <c r="AG23" s="92"/>
      <c r="AH23" s="333"/>
      <c r="AI23" s="333"/>
      <c r="AJ23" s="248">
        <f>0.75*AJ22</f>
        <v>0</v>
      </c>
      <c r="AK23" s="137"/>
      <c r="AL23" s="76" t="s">
        <v>255</v>
      </c>
      <c r="AM23" s="100">
        <f>AJ23*AI23*AH23</f>
        <v>0</v>
      </c>
      <c r="AN23" s="101"/>
      <c r="AO23" s="47"/>
      <c r="AP23" s="85" t="s">
        <v>830</v>
      </c>
      <c r="AQ23" s="92"/>
      <c r="AR23" s="333"/>
      <c r="AS23" s="333"/>
      <c r="AT23" s="337">
        <v>0</v>
      </c>
      <c r="AU23" s="137"/>
      <c r="AV23" s="76" t="s">
        <v>255</v>
      </c>
      <c r="AW23" s="100">
        <f>AT23*AS23*AR23</f>
        <v>0</v>
      </c>
      <c r="AX23" s="48"/>
      <c r="AY23" s="48"/>
      <c r="AZ23" s="105" t="s">
        <v>626</v>
      </c>
      <c r="BA23" s="94"/>
      <c r="BB23" s="333"/>
      <c r="BC23" s="333"/>
      <c r="BD23" s="337">
        <v>0</v>
      </c>
      <c r="BE23" s="303"/>
      <c r="BF23" s="77" t="s">
        <v>255</v>
      </c>
      <c r="BG23" s="95">
        <f>BD23*BC23*BB23</f>
        <v>0</v>
      </c>
      <c r="BH23" s="48"/>
      <c r="BI23" s="48"/>
      <c r="BJ23" s="85" t="s">
        <v>831</v>
      </c>
      <c r="BK23" s="92"/>
      <c r="BL23" s="333"/>
      <c r="BM23" s="333"/>
      <c r="BN23" s="248">
        <f>0.75*BN22</f>
        <v>0</v>
      </c>
      <c r="BO23" s="137"/>
      <c r="BP23" s="76" t="s">
        <v>255</v>
      </c>
      <c r="BQ23" s="100">
        <f>BN23*BM23*BL23</f>
        <v>0</v>
      </c>
      <c r="BR23" s="48"/>
      <c r="BS23" s="48"/>
      <c r="BT23" s="92"/>
      <c r="BU23" s="92"/>
      <c r="BV23" s="76" t="s">
        <v>54</v>
      </c>
      <c r="BW23" s="76" t="s">
        <v>55</v>
      </c>
      <c r="BX23" s="76" t="s">
        <v>56</v>
      </c>
      <c r="BY23" s="92"/>
      <c r="BZ23" s="92"/>
      <c r="CA23" s="92"/>
      <c r="CB23" s="48"/>
      <c r="CC23" s="652"/>
      <c r="CD23" s="811"/>
      <c r="CE23" s="812"/>
      <c r="CF23" s="812"/>
      <c r="CG23" s="813"/>
      <c r="CH23" s="658"/>
      <c r="CI23" s="335">
        <v>0</v>
      </c>
      <c r="CJ23" s="613" t="s">
        <v>255</v>
      </c>
      <c r="CK23" s="655">
        <f t="shared" si="2"/>
        <v>0</v>
      </c>
      <c r="CL23" s="363"/>
      <c r="CM23" s="48"/>
    </row>
    <row r="24" spans="1:91" ht="11.1" customHeight="1" x14ac:dyDescent="0.2">
      <c r="A24" s="48"/>
      <c r="B24" s="105" t="s">
        <v>626</v>
      </c>
      <c r="C24" s="94"/>
      <c r="D24" s="333"/>
      <c r="E24" s="333"/>
      <c r="F24" s="337"/>
      <c r="G24" s="303"/>
      <c r="H24" s="77" t="s">
        <v>255</v>
      </c>
      <c r="I24" s="95">
        <f>F24*E24*D24</f>
        <v>0</v>
      </c>
      <c r="J24" s="48"/>
      <c r="K24" s="137"/>
      <c r="L24" s="105" t="s">
        <v>626</v>
      </c>
      <c r="M24" s="94"/>
      <c r="N24" s="333"/>
      <c r="O24" s="333"/>
      <c r="P24" s="337">
        <v>0</v>
      </c>
      <c r="Q24" s="303"/>
      <c r="R24" s="77" t="s">
        <v>255</v>
      </c>
      <c r="S24" s="95">
        <f>P24*O24*N24</f>
        <v>0</v>
      </c>
      <c r="T24" s="48"/>
      <c r="U24" s="137"/>
      <c r="V24" s="105" t="s">
        <v>626</v>
      </c>
      <c r="W24" s="94"/>
      <c r="X24" s="333"/>
      <c r="Y24" s="333"/>
      <c r="Z24" s="337">
        <v>0</v>
      </c>
      <c r="AA24" s="303"/>
      <c r="AB24" s="77" t="s">
        <v>255</v>
      </c>
      <c r="AC24" s="95">
        <f>Z24*Y24*X24</f>
        <v>0</v>
      </c>
      <c r="AD24" s="48"/>
      <c r="AE24" s="92"/>
      <c r="AF24" s="105" t="s">
        <v>626</v>
      </c>
      <c r="AG24" s="94"/>
      <c r="AH24" s="333"/>
      <c r="AI24" s="333"/>
      <c r="AJ24" s="337">
        <v>0</v>
      </c>
      <c r="AK24" s="303"/>
      <c r="AL24" s="77" t="s">
        <v>255</v>
      </c>
      <c r="AM24" s="95">
        <f>AJ24*AI24*AH24</f>
        <v>0</v>
      </c>
      <c r="AN24" s="101"/>
      <c r="AO24" s="137"/>
      <c r="AP24" s="85" t="s">
        <v>831</v>
      </c>
      <c r="AQ24" s="92"/>
      <c r="AR24" s="333"/>
      <c r="AS24" s="333"/>
      <c r="AT24" s="248">
        <f>0.75*AT23</f>
        <v>0</v>
      </c>
      <c r="AU24" s="137"/>
      <c r="AV24" s="76" t="s">
        <v>255</v>
      </c>
      <c r="AW24" s="100">
        <f>AT24*AS24*AR24</f>
        <v>0</v>
      </c>
      <c r="AX24" s="48"/>
      <c r="AY24" s="48"/>
      <c r="AZ24" s="48"/>
      <c r="BA24" s="48"/>
      <c r="BB24" s="137"/>
      <c r="BC24" s="137"/>
      <c r="BD24" s="137"/>
      <c r="BE24" s="137"/>
      <c r="BF24" s="48"/>
      <c r="BG24" s="556">
        <f>+SUM(BG18:BG23)</f>
        <v>0</v>
      </c>
      <c r="BH24" s="48"/>
      <c r="BI24" s="48"/>
      <c r="BJ24" s="105" t="s">
        <v>626</v>
      </c>
      <c r="BK24" s="94"/>
      <c r="BL24" s="333"/>
      <c r="BM24" s="333"/>
      <c r="BN24" s="337"/>
      <c r="BO24" s="303"/>
      <c r="BP24" s="77" t="s">
        <v>255</v>
      </c>
      <c r="BQ24" s="95">
        <f>BN24*BM24*BL24</f>
        <v>0</v>
      </c>
      <c r="BR24" s="48"/>
      <c r="BS24" s="48"/>
      <c r="BT24" s="60" t="s">
        <v>64</v>
      </c>
      <c r="BU24" s="60"/>
      <c r="BV24" s="333"/>
      <c r="BW24" s="144" t="s">
        <v>545</v>
      </c>
      <c r="BX24" s="340"/>
      <c r="BY24" s="76" t="s">
        <v>255</v>
      </c>
      <c r="BZ24" s="48"/>
      <c r="CA24" s="125">
        <f>BV24*BX24</f>
        <v>0</v>
      </c>
      <c r="CB24" s="48"/>
      <c r="CC24" s="652"/>
      <c r="CD24" s="811"/>
      <c r="CE24" s="812"/>
      <c r="CF24" s="812"/>
      <c r="CG24" s="813"/>
      <c r="CH24" s="658"/>
      <c r="CI24" s="335">
        <v>0</v>
      </c>
      <c r="CJ24" s="613" t="s">
        <v>255</v>
      </c>
      <c r="CK24" s="655">
        <f t="shared" si="2"/>
        <v>0</v>
      </c>
      <c r="CL24" s="363"/>
      <c r="CM24" s="48"/>
    </row>
    <row r="25" spans="1:91" ht="11.1" customHeight="1" x14ac:dyDescent="0.2">
      <c r="A25" s="48"/>
      <c r="B25" s="48"/>
      <c r="C25" s="48"/>
      <c r="D25" s="137"/>
      <c r="E25" s="137"/>
      <c r="F25" s="137"/>
      <c r="G25" s="137"/>
      <c r="H25" s="48"/>
      <c r="I25" s="556">
        <f>+SUM(I19:I24)</f>
        <v>0</v>
      </c>
      <c r="J25" s="184"/>
      <c r="K25" s="137"/>
      <c r="L25" s="48"/>
      <c r="M25" s="48"/>
      <c r="N25" s="137"/>
      <c r="O25" s="137"/>
      <c r="P25" s="137"/>
      <c r="Q25" s="137"/>
      <c r="R25" s="48"/>
      <c r="S25" s="556">
        <f>+SUM(S19:S24)</f>
        <v>0</v>
      </c>
      <c r="T25" s="48"/>
      <c r="U25" s="51"/>
      <c r="V25" s="48"/>
      <c r="W25" s="48"/>
      <c r="X25" s="137"/>
      <c r="Y25" s="137"/>
      <c r="Z25" s="137"/>
      <c r="AA25" s="137"/>
      <c r="AB25" s="48"/>
      <c r="AC25" s="556">
        <f>+SUM(AC19:AC24)</f>
        <v>0</v>
      </c>
      <c r="AD25" s="48"/>
      <c r="AE25" s="92"/>
      <c r="AF25" s="48"/>
      <c r="AG25" s="48"/>
      <c r="AH25" s="137"/>
      <c r="AI25" s="137"/>
      <c r="AJ25" s="137"/>
      <c r="AK25" s="137"/>
      <c r="AL25" s="48"/>
      <c r="AM25" s="556">
        <f>+SUM(AM20:AM24)</f>
        <v>0</v>
      </c>
      <c r="AN25" s="557"/>
      <c r="AO25" s="51" t="s">
        <v>245</v>
      </c>
      <c r="AP25" s="105" t="s">
        <v>626</v>
      </c>
      <c r="AQ25" s="94"/>
      <c r="AR25" s="333"/>
      <c r="AS25" s="333"/>
      <c r="AT25" s="337">
        <v>0</v>
      </c>
      <c r="AU25" s="303"/>
      <c r="AV25" s="77" t="s">
        <v>255</v>
      </c>
      <c r="AW25" s="95">
        <f>AT25*AS25*AR25</f>
        <v>0</v>
      </c>
      <c r="AX25" s="48"/>
      <c r="AY25" s="48"/>
      <c r="AZ25" s="96" t="s">
        <v>696</v>
      </c>
      <c r="BA25" s="97"/>
      <c r="BB25" s="98"/>
      <c r="BC25" s="98"/>
      <c r="BD25" s="98"/>
      <c r="BE25" s="98"/>
      <c r="BF25" s="98"/>
      <c r="BG25" s="98"/>
      <c r="BH25" s="48"/>
      <c r="BI25" s="48"/>
      <c r="BJ25" s="48"/>
      <c r="BK25" s="48"/>
      <c r="BL25" s="137"/>
      <c r="BM25" s="137"/>
      <c r="BN25" s="137"/>
      <c r="BO25" s="137"/>
      <c r="BP25" s="48"/>
      <c r="BQ25" s="556">
        <f>+SUM(BQ19:BQ24)</f>
        <v>0</v>
      </c>
      <c r="BR25" s="48"/>
      <c r="BS25" s="48"/>
      <c r="BT25" s="60" t="s">
        <v>58</v>
      </c>
      <c r="BU25" s="60"/>
      <c r="BV25" s="187"/>
      <c r="BW25" s="187"/>
      <c r="BX25" s="301"/>
      <c r="BY25" s="123"/>
      <c r="BZ25" s="123"/>
      <c r="CA25" s="120"/>
      <c r="CB25" s="48"/>
      <c r="CC25" s="652"/>
      <c r="CD25" s="811"/>
      <c r="CE25" s="812"/>
      <c r="CF25" s="812"/>
      <c r="CG25" s="813"/>
      <c r="CH25" s="658"/>
      <c r="CI25" s="335">
        <v>0</v>
      </c>
      <c r="CJ25" s="613" t="s">
        <v>255</v>
      </c>
      <c r="CK25" s="655">
        <f t="shared" si="2"/>
        <v>0</v>
      </c>
      <c r="CL25" s="363"/>
      <c r="CM25" s="48"/>
    </row>
    <row r="26" spans="1:91" ht="11.1" customHeight="1" x14ac:dyDescent="0.2">
      <c r="A26" s="48"/>
      <c r="B26" s="96" t="s">
        <v>285</v>
      </c>
      <c r="C26" s="97"/>
      <c r="D26" s="98"/>
      <c r="E26" s="98"/>
      <c r="F26" s="98"/>
      <c r="G26" s="98"/>
      <c r="H26" s="98"/>
      <c r="I26" s="98"/>
      <c r="J26" s="48"/>
      <c r="K26" s="48"/>
      <c r="L26" s="96" t="s">
        <v>674</v>
      </c>
      <c r="M26" s="97"/>
      <c r="N26" s="98"/>
      <c r="O26" s="98"/>
      <c r="P26" s="98"/>
      <c r="Q26" s="98"/>
      <c r="R26" s="98"/>
      <c r="S26" s="98"/>
      <c r="T26" s="48"/>
      <c r="U26" s="558" t="s">
        <v>52</v>
      </c>
      <c r="V26" s="53" t="s">
        <v>476</v>
      </c>
      <c r="W26" s="92"/>
      <c r="X26" s="137"/>
      <c r="Y26" s="137"/>
      <c r="Z26" s="137"/>
      <c r="AA26" s="137"/>
      <c r="AB26" s="92"/>
      <c r="AC26" s="92"/>
      <c r="AD26" s="48"/>
      <c r="AE26" s="92"/>
      <c r="AF26" s="96" t="s">
        <v>682</v>
      </c>
      <c r="AG26" s="97"/>
      <c r="AH26" s="98"/>
      <c r="AI26" s="98"/>
      <c r="AJ26" s="98"/>
      <c r="AK26" s="98"/>
      <c r="AL26" s="98"/>
      <c r="AM26" s="98"/>
      <c r="AN26" s="137"/>
      <c r="AO26" s="137"/>
      <c r="AP26" s="48"/>
      <c r="AQ26" s="48"/>
      <c r="AR26" s="137"/>
      <c r="AS26" s="137"/>
      <c r="AT26" s="137"/>
      <c r="AU26" s="137"/>
      <c r="AV26" s="48"/>
      <c r="AW26" s="556">
        <f>+SUM(AW20:AW25)</f>
        <v>0</v>
      </c>
      <c r="AX26" s="48"/>
      <c r="AY26" s="48"/>
      <c r="AZ26" s="48"/>
      <c r="BA26" s="48"/>
      <c r="BB26" s="76" t="s">
        <v>520</v>
      </c>
      <c r="BC26" s="76"/>
      <c r="BD26" s="76" t="s">
        <v>253</v>
      </c>
      <c r="BE26" s="76" t="s">
        <v>34</v>
      </c>
      <c r="BF26" s="48"/>
      <c r="BG26" s="48"/>
      <c r="BH26" s="48"/>
      <c r="BI26" s="553" t="s">
        <v>858</v>
      </c>
      <c r="BJ26" s="53" t="s">
        <v>859</v>
      </c>
      <c r="BK26" s="92"/>
      <c r="BL26" s="137"/>
      <c r="BM26" s="137"/>
      <c r="BN26" s="137"/>
      <c r="BO26" s="137"/>
      <c r="BP26" s="92"/>
      <c r="BQ26" s="92"/>
      <c r="BR26" s="48"/>
      <c r="BS26" s="51"/>
      <c r="BT26" s="60" t="s">
        <v>59</v>
      </c>
      <c r="BU26" s="60"/>
      <c r="BV26" s="333"/>
      <c r="BW26" s="144" t="s">
        <v>544</v>
      </c>
      <c r="BX26" s="340">
        <v>0</v>
      </c>
      <c r="BY26" s="76" t="s">
        <v>255</v>
      </c>
      <c r="BZ26" s="48"/>
      <c r="CA26" s="125">
        <f t="shared" ref="CA26:CA31" si="3">BV26*BX26</f>
        <v>0</v>
      </c>
      <c r="CB26" s="48"/>
      <c r="CC26" s="652"/>
      <c r="CD26" s="811"/>
      <c r="CE26" s="812"/>
      <c r="CF26" s="812"/>
      <c r="CG26" s="813"/>
      <c r="CH26" s="658"/>
      <c r="CI26" s="335">
        <v>0</v>
      </c>
      <c r="CJ26" s="613" t="s">
        <v>255</v>
      </c>
      <c r="CK26" s="655">
        <f t="shared" si="2"/>
        <v>0</v>
      </c>
      <c r="CL26" s="363"/>
      <c r="CM26" s="48"/>
    </row>
    <row r="27" spans="1:91" ht="11.1" customHeight="1" x14ac:dyDescent="0.2">
      <c r="A27" s="48"/>
      <c r="B27" s="48"/>
      <c r="C27" s="48"/>
      <c r="D27" s="76" t="s">
        <v>520</v>
      </c>
      <c r="E27" s="76"/>
      <c r="F27" s="76" t="s">
        <v>253</v>
      </c>
      <c r="G27" s="76" t="s">
        <v>34</v>
      </c>
      <c r="H27" s="48"/>
      <c r="I27" s="48"/>
      <c r="J27" s="48"/>
      <c r="K27" s="137"/>
      <c r="L27" s="48"/>
      <c r="M27" s="48"/>
      <c r="N27" s="76" t="s">
        <v>520</v>
      </c>
      <c r="O27" s="76"/>
      <c r="P27" s="76" t="s">
        <v>253</v>
      </c>
      <c r="Q27" s="76" t="s">
        <v>34</v>
      </c>
      <c r="R27" s="48"/>
      <c r="S27" s="48"/>
      <c r="T27" s="48"/>
      <c r="U27" s="137"/>
      <c r="V27" s="96" t="s">
        <v>820</v>
      </c>
      <c r="W27" s="98"/>
      <c r="X27" s="98"/>
      <c r="Y27" s="98"/>
      <c r="Z27" s="98"/>
      <c r="AA27" s="98"/>
      <c r="AB27" s="98"/>
      <c r="AC27" s="98"/>
      <c r="AD27" s="48"/>
      <c r="AE27" s="137"/>
      <c r="AF27" s="48"/>
      <c r="AG27" s="48"/>
      <c r="AH27" s="76" t="s">
        <v>520</v>
      </c>
      <c r="AI27" s="76"/>
      <c r="AJ27" s="76" t="s">
        <v>253</v>
      </c>
      <c r="AK27" s="76" t="s">
        <v>34</v>
      </c>
      <c r="AL27" s="48"/>
      <c r="AM27" s="48"/>
      <c r="AN27" s="47"/>
      <c r="AO27" s="137"/>
      <c r="AP27" s="96" t="s">
        <v>689</v>
      </c>
      <c r="AQ27" s="97"/>
      <c r="AR27" s="98"/>
      <c r="AS27" s="98"/>
      <c r="AT27" s="98"/>
      <c r="AU27" s="98"/>
      <c r="AV27" s="98"/>
      <c r="AW27" s="98"/>
      <c r="AX27" s="48"/>
      <c r="AY27" s="48"/>
      <c r="AZ27" s="60" t="s">
        <v>140</v>
      </c>
      <c r="BA27" s="47"/>
      <c r="BB27" s="333"/>
      <c r="BC27" s="663"/>
      <c r="BD27" s="413">
        <v>0</v>
      </c>
      <c r="BE27" s="341"/>
      <c r="BF27" s="76" t="s">
        <v>255</v>
      </c>
      <c r="BG27" s="100">
        <f>BD27*BE27*BB27</f>
        <v>0</v>
      </c>
      <c r="BH27" s="48"/>
      <c r="BI27" s="48"/>
      <c r="BJ27" s="96"/>
      <c r="BK27" s="97"/>
      <c r="BL27" s="98"/>
      <c r="BM27" s="98"/>
      <c r="BN27" s="98"/>
      <c r="BO27" s="98"/>
      <c r="BP27" s="98"/>
      <c r="BQ27" s="98"/>
      <c r="BR27" s="48"/>
      <c r="BS27" s="92"/>
      <c r="BT27" s="60" t="s">
        <v>60</v>
      </c>
      <c r="BU27" s="60"/>
      <c r="BV27" s="333"/>
      <c r="BW27" s="144" t="s">
        <v>544</v>
      </c>
      <c r="BX27" s="340">
        <v>0</v>
      </c>
      <c r="BY27" s="76" t="s">
        <v>255</v>
      </c>
      <c r="BZ27" s="48"/>
      <c r="CA27" s="125">
        <f t="shared" si="3"/>
        <v>0</v>
      </c>
      <c r="CB27" s="48"/>
      <c r="CC27" s="652"/>
      <c r="CD27" s="811"/>
      <c r="CE27" s="812"/>
      <c r="CF27" s="812"/>
      <c r="CG27" s="813"/>
      <c r="CH27" s="658"/>
      <c r="CI27" s="335">
        <v>0</v>
      </c>
      <c r="CJ27" s="613" t="s">
        <v>255</v>
      </c>
      <c r="CK27" s="655">
        <f t="shared" si="2"/>
        <v>0</v>
      </c>
      <c r="CL27" s="363"/>
      <c r="CM27" s="48"/>
    </row>
    <row r="28" spans="1:91" ht="11.1" customHeight="1" x14ac:dyDescent="0.2">
      <c r="A28" s="48"/>
      <c r="B28" s="60" t="s">
        <v>140</v>
      </c>
      <c r="C28" s="47"/>
      <c r="D28" s="333"/>
      <c r="E28" s="663"/>
      <c r="F28" s="413"/>
      <c r="G28" s="341"/>
      <c r="H28" s="76" t="s">
        <v>255</v>
      </c>
      <c r="I28" s="100">
        <f>F28*G28*D28</f>
        <v>0</v>
      </c>
      <c r="J28" s="48"/>
      <c r="K28" s="47"/>
      <c r="L28" s="60" t="s">
        <v>140</v>
      </c>
      <c r="M28" s="47"/>
      <c r="N28" s="333"/>
      <c r="O28" s="663"/>
      <c r="P28" s="413">
        <v>0</v>
      </c>
      <c r="Q28" s="341"/>
      <c r="R28" s="76" t="s">
        <v>255</v>
      </c>
      <c r="S28" s="100">
        <f>P28*Q28*N28</f>
        <v>0</v>
      </c>
      <c r="T28" s="48"/>
      <c r="U28" s="137"/>
      <c r="V28" s="48"/>
      <c r="W28" s="48"/>
      <c r="X28" s="76" t="s">
        <v>520</v>
      </c>
      <c r="Y28" s="76"/>
      <c r="Z28" s="76" t="s">
        <v>253</v>
      </c>
      <c r="AA28" s="76" t="s">
        <v>34</v>
      </c>
      <c r="AB28" s="48"/>
      <c r="AC28" s="48"/>
      <c r="AD28" s="48"/>
      <c r="AE28" s="137"/>
      <c r="AF28" s="60" t="s">
        <v>140</v>
      </c>
      <c r="AG28" s="47"/>
      <c r="AH28" s="333"/>
      <c r="AI28" s="663"/>
      <c r="AJ28" s="413">
        <v>0</v>
      </c>
      <c r="AK28" s="341"/>
      <c r="AL28" s="76" t="s">
        <v>255</v>
      </c>
      <c r="AM28" s="100">
        <f>AJ28*AK28*AH28</f>
        <v>0</v>
      </c>
      <c r="AN28" s="101"/>
      <c r="AO28" s="137"/>
      <c r="AP28" s="48"/>
      <c r="AQ28" s="48"/>
      <c r="AR28" s="76" t="s">
        <v>520</v>
      </c>
      <c r="AS28" s="76"/>
      <c r="AT28" s="76" t="s">
        <v>253</v>
      </c>
      <c r="AU28" s="76" t="s">
        <v>34</v>
      </c>
      <c r="AV28" s="48"/>
      <c r="AW28" s="48"/>
      <c r="AX28" s="48"/>
      <c r="AY28" s="48"/>
      <c r="AZ28" s="93" t="s">
        <v>53</v>
      </c>
      <c r="BA28" s="93"/>
      <c r="BB28" s="93"/>
      <c r="BC28" s="232"/>
      <c r="BD28" s="98"/>
      <c r="BE28" s="98"/>
      <c r="BF28" s="98"/>
      <c r="BG28" s="93"/>
      <c r="BH28" s="48"/>
      <c r="BI28" s="48"/>
      <c r="BJ28" s="48"/>
      <c r="BK28" s="48"/>
      <c r="BL28" s="76" t="s">
        <v>520</v>
      </c>
      <c r="BM28" s="76" t="s">
        <v>1114</v>
      </c>
      <c r="BN28" s="76" t="s">
        <v>253</v>
      </c>
      <c r="BO28" s="76" t="s">
        <v>34</v>
      </c>
      <c r="BP28" s="48"/>
      <c r="BQ28" s="48"/>
      <c r="BR28" s="48"/>
      <c r="BS28" s="92"/>
      <c r="BT28" s="60" t="s">
        <v>1199</v>
      </c>
      <c r="BU28" s="60"/>
      <c r="BV28" s="298"/>
      <c r="BW28" s="144" t="s">
        <v>62</v>
      </c>
      <c r="BX28" s="340">
        <v>0</v>
      </c>
      <c r="BY28" s="76" t="s">
        <v>255</v>
      </c>
      <c r="BZ28" s="48"/>
      <c r="CA28" s="100">
        <f t="shared" si="3"/>
        <v>0</v>
      </c>
      <c r="CB28" s="48"/>
      <c r="CC28" s="652"/>
      <c r="CD28" s="811"/>
      <c r="CE28" s="812"/>
      <c r="CF28" s="812"/>
      <c r="CG28" s="813"/>
      <c r="CH28" s="658"/>
      <c r="CI28" s="335">
        <v>0</v>
      </c>
      <c r="CJ28" s="613" t="s">
        <v>255</v>
      </c>
      <c r="CK28" s="655">
        <f t="shared" si="2"/>
        <v>0</v>
      </c>
      <c r="CL28" s="363"/>
      <c r="CM28" s="48"/>
    </row>
    <row r="29" spans="1:91" ht="11.1" customHeight="1" x14ac:dyDescent="0.2">
      <c r="A29" s="48"/>
      <c r="B29" s="93" t="s">
        <v>53</v>
      </c>
      <c r="C29" s="93"/>
      <c r="D29" s="93"/>
      <c r="E29" s="232"/>
      <c r="F29" s="98"/>
      <c r="G29" s="98"/>
      <c r="H29" s="98"/>
      <c r="I29" s="93"/>
      <c r="J29" s="48"/>
      <c r="K29" s="137"/>
      <c r="L29" s="93" t="s">
        <v>53</v>
      </c>
      <c r="M29" s="93"/>
      <c r="N29" s="93"/>
      <c r="O29" s="232"/>
      <c r="P29" s="98"/>
      <c r="Q29" s="98"/>
      <c r="R29" s="98"/>
      <c r="S29" s="93"/>
      <c r="T29" s="48"/>
      <c r="U29" s="137"/>
      <c r="V29" s="60" t="s">
        <v>140</v>
      </c>
      <c r="W29" s="47"/>
      <c r="X29" s="333"/>
      <c r="Y29" s="663"/>
      <c r="Z29" s="413">
        <v>0</v>
      </c>
      <c r="AA29" s="341"/>
      <c r="AB29" s="76" t="s">
        <v>255</v>
      </c>
      <c r="AC29" s="100">
        <f>Z29*AA29*X29</f>
        <v>0</v>
      </c>
      <c r="AD29" s="48"/>
      <c r="AE29" s="137"/>
      <c r="AF29" s="93" t="s">
        <v>53</v>
      </c>
      <c r="AG29" s="93"/>
      <c r="AH29" s="93"/>
      <c r="AI29" s="232"/>
      <c r="AJ29" s="98"/>
      <c r="AK29" s="98"/>
      <c r="AL29" s="98"/>
      <c r="AM29" s="93"/>
      <c r="AN29" s="101"/>
      <c r="AO29" s="137"/>
      <c r="AP29" s="60" t="s">
        <v>140</v>
      </c>
      <c r="AQ29" s="47"/>
      <c r="AR29" s="333"/>
      <c r="AS29" s="663"/>
      <c r="AT29" s="413">
        <v>0</v>
      </c>
      <c r="AU29" s="341"/>
      <c r="AV29" s="76" t="s">
        <v>255</v>
      </c>
      <c r="AW29" s="100">
        <f>AT29*AU29*AR29</f>
        <v>0</v>
      </c>
      <c r="AX29" s="48"/>
      <c r="AY29" s="48"/>
      <c r="AZ29" s="92"/>
      <c r="BA29" s="92"/>
      <c r="BB29" s="76" t="s">
        <v>519</v>
      </c>
      <c r="BC29" s="76" t="s">
        <v>1114</v>
      </c>
      <c r="BD29" s="182" t="s">
        <v>253</v>
      </c>
      <c r="BE29" s="47"/>
      <c r="BF29" s="47"/>
      <c r="BG29" s="92"/>
      <c r="BH29" s="48"/>
      <c r="BI29" s="48"/>
      <c r="BJ29" s="60" t="s">
        <v>140</v>
      </c>
      <c r="BK29" s="47"/>
      <c r="BL29" s="333"/>
      <c r="BM29" s="231"/>
      <c r="BN29" s="413">
        <v>0</v>
      </c>
      <c r="BO29" s="341"/>
      <c r="BP29" s="76" t="s">
        <v>255</v>
      </c>
      <c r="BQ29" s="100">
        <f>BN29*BO29*BL29</f>
        <v>0</v>
      </c>
      <c r="BR29" s="48"/>
      <c r="BS29" s="92"/>
      <c r="BT29" s="60" t="s">
        <v>1201</v>
      </c>
      <c r="BU29" s="92"/>
      <c r="BV29" s="341"/>
      <c r="BW29" s="144" t="s">
        <v>141</v>
      </c>
      <c r="BX29" s="337">
        <v>0</v>
      </c>
      <c r="BY29" s="76" t="s">
        <v>255</v>
      </c>
      <c r="BZ29" s="48"/>
      <c r="CA29" s="100">
        <f t="shared" si="3"/>
        <v>0</v>
      </c>
      <c r="CB29" s="48"/>
      <c r="CC29" s="363"/>
      <c r="CD29" s="811"/>
      <c r="CE29" s="812"/>
      <c r="CF29" s="812"/>
      <c r="CG29" s="813"/>
      <c r="CH29" s="658"/>
      <c r="CI29" s="335">
        <v>0</v>
      </c>
      <c r="CJ29" s="613" t="s">
        <v>255</v>
      </c>
      <c r="CK29" s="655">
        <f t="shared" si="2"/>
        <v>0</v>
      </c>
      <c r="CL29" s="363"/>
      <c r="CM29" s="53"/>
    </row>
    <row r="30" spans="1:91" ht="11.1" customHeight="1" x14ac:dyDescent="0.2">
      <c r="A30" s="48"/>
      <c r="B30" s="92"/>
      <c r="C30" s="92"/>
      <c r="D30" s="76" t="s">
        <v>519</v>
      </c>
      <c r="E30" s="76" t="s">
        <v>1114</v>
      </c>
      <c r="F30" s="182" t="s">
        <v>253</v>
      </c>
      <c r="G30" s="47"/>
      <c r="H30" s="47"/>
      <c r="I30" s="92"/>
      <c r="J30" s="48"/>
      <c r="K30" s="137"/>
      <c r="L30" s="92"/>
      <c r="M30" s="92"/>
      <c r="N30" s="76" t="s">
        <v>519</v>
      </c>
      <c r="O30" s="76" t="s">
        <v>1114</v>
      </c>
      <c r="P30" s="182" t="s">
        <v>253</v>
      </c>
      <c r="Q30" s="47"/>
      <c r="R30" s="47"/>
      <c r="S30" s="92"/>
      <c r="T30" s="48"/>
      <c r="U30" s="92"/>
      <c r="V30" s="93" t="s">
        <v>53</v>
      </c>
      <c r="W30" s="93"/>
      <c r="X30" s="93"/>
      <c r="Y30" s="232"/>
      <c r="Z30" s="98"/>
      <c r="AA30" s="98"/>
      <c r="AB30" s="98"/>
      <c r="AC30" s="93"/>
      <c r="AD30" s="48"/>
      <c r="AE30" s="137"/>
      <c r="AF30" s="92"/>
      <c r="AG30" s="92"/>
      <c r="AH30" s="76" t="s">
        <v>519</v>
      </c>
      <c r="AI30" s="76" t="s">
        <v>1114</v>
      </c>
      <c r="AJ30" s="182" t="s">
        <v>253</v>
      </c>
      <c r="AK30" s="47"/>
      <c r="AL30" s="47"/>
      <c r="AM30" s="92"/>
      <c r="AN30" s="92"/>
      <c r="AO30" s="92"/>
      <c r="AP30" s="93" t="s">
        <v>53</v>
      </c>
      <c r="AQ30" s="93"/>
      <c r="AR30" s="93"/>
      <c r="AS30" s="232"/>
      <c r="AT30" s="98"/>
      <c r="AU30" s="98"/>
      <c r="AV30" s="98"/>
      <c r="AW30" s="93"/>
      <c r="AX30" s="48"/>
      <c r="AY30" s="48"/>
      <c r="AZ30" s="85" t="s">
        <v>830</v>
      </c>
      <c r="BA30" s="92"/>
      <c r="BB30" s="333"/>
      <c r="BC30" s="333"/>
      <c r="BD30" s="337">
        <v>0</v>
      </c>
      <c r="BE30" s="137"/>
      <c r="BF30" s="76" t="s">
        <v>255</v>
      </c>
      <c r="BG30" s="100">
        <f>BD30*BC30*BB30</f>
        <v>0</v>
      </c>
      <c r="BH30" s="48"/>
      <c r="BI30" s="48"/>
      <c r="BJ30" s="93" t="s">
        <v>53</v>
      </c>
      <c r="BK30" s="93"/>
      <c r="BL30" s="93"/>
      <c r="BM30" s="232"/>
      <c r="BN30" s="98"/>
      <c r="BO30" s="98"/>
      <c r="BP30" s="98"/>
      <c r="BQ30" s="93"/>
      <c r="BR30" s="48"/>
      <c r="BS30" s="92"/>
      <c r="BT30" s="60" t="s">
        <v>1202</v>
      </c>
      <c r="BU30" s="92"/>
      <c r="BV30" s="341"/>
      <c r="BW30" s="144" t="s">
        <v>141</v>
      </c>
      <c r="BX30" s="337">
        <v>0</v>
      </c>
      <c r="BY30" s="76" t="s">
        <v>255</v>
      </c>
      <c r="BZ30" s="48"/>
      <c r="CA30" s="100">
        <f t="shared" si="3"/>
        <v>0</v>
      </c>
      <c r="CB30" s="48"/>
      <c r="CC30" s="652"/>
      <c r="CD30" s="811"/>
      <c r="CE30" s="812"/>
      <c r="CF30" s="812"/>
      <c r="CG30" s="813"/>
      <c r="CH30" s="658"/>
      <c r="CI30" s="335">
        <v>0</v>
      </c>
      <c r="CJ30" s="613" t="s">
        <v>255</v>
      </c>
      <c r="CK30" s="655">
        <f t="shared" si="2"/>
        <v>0</v>
      </c>
      <c r="CL30" s="652"/>
      <c r="CM30" s="53"/>
    </row>
    <row r="31" spans="1:91" ht="11.1" customHeight="1" x14ac:dyDescent="0.2">
      <c r="A31" s="48"/>
      <c r="B31" s="85" t="s">
        <v>830</v>
      </c>
      <c r="C31" s="92"/>
      <c r="D31" s="333"/>
      <c r="E31" s="333"/>
      <c r="F31" s="337"/>
      <c r="G31" s="137"/>
      <c r="H31" s="76" t="s">
        <v>255</v>
      </c>
      <c r="I31" s="100">
        <f>F31*E31*D31</f>
        <v>0</v>
      </c>
      <c r="J31" s="48"/>
      <c r="K31" s="137"/>
      <c r="L31" s="85" t="s">
        <v>830</v>
      </c>
      <c r="M31" s="92"/>
      <c r="N31" s="333"/>
      <c r="O31" s="333"/>
      <c r="P31" s="337"/>
      <c r="Q31" s="137"/>
      <c r="R31" s="76" t="s">
        <v>255</v>
      </c>
      <c r="S31" s="100">
        <f>P31*O31*N31</f>
        <v>0</v>
      </c>
      <c r="T31" s="48"/>
      <c r="U31" s="137"/>
      <c r="V31" s="92"/>
      <c r="W31" s="92"/>
      <c r="X31" s="76" t="s">
        <v>519</v>
      </c>
      <c r="Y31" s="76" t="s">
        <v>1114</v>
      </c>
      <c r="Z31" s="182" t="s">
        <v>253</v>
      </c>
      <c r="AA31" s="47"/>
      <c r="AB31" s="47"/>
      <c r="AC31" s="92"/>
      <c r="AD31" s="48"/>
      <c r="AE31" s="137"/>
      <c r="AF31" s="85" t="s">
        <v>830</v>
      </c>
      <c r="AG31" s="92"/>
      <c r="AH31" s="333"/>
      <c r="AI31" s="333"/>
      <c r="AJ31" s="337">
        <v>0</v>
      </c>
      <c r="AK31" s="137"/>
      <c r="AL31" s="76" t="s">
        <v>255</v>
      </c>
      <c r="AM31" s="100">
        <f>AJ31*AI31*AH31</f>
        <v>0</v>
      </c>
      <c r="AN31" s="92"/>
      <c r="AO31" s="92"/>
      <c r="AP31" s="92"/>
      <c r="AQ31" s="92"/>
      <c r="AR31" s="76" t="s">
        <v>519</v>
      </c>
      <c r="AS31" s="76" t="s">
        <v>1114</v>
      </c>
      <c r="AT31" s="182" t="s">
        <v>253</v>
      </c>
      <c r="AU31" s="47"/>
      <c r="AV31" s="47"/>
      <c r="AW31" s="92"/>
      <c r="AX31" s="48"/>
      <c r="AY31" s="48"/>
      <c r="AZ31" s="85" t="s">
        <v>831</v>
      </c>
      <c r="BA31" s="92"/>
      <c r="BB31" s="333"/>
      <c r="BC31" s="333"/>
      <c r="BD31" s="248">
        <f>0.75*BD30</f>
        <v>0</v>
      </c>
      <c r="BE31" s="137"/>
      <c r="BF31" s="76" t="s">
        <v>255</v>
      </c>
      <c r="BG31" s="100">
        <f>BD31*BC31*BB31</f>
        <v>0</v>
      </c>
      <c r="BH31" s="48"/>
      <c r="BI31" s="48"/>
      <c r="BJ31" s="92"/>
      <c r="BK31" s="92"/>
      <c r="BL31" s="76" t="s">
        <v>519</v>
      </c>
      <c r="BM31" s="76" t="s">
        <v>1114</v>
      </c>
      <c r="BN31" s="182" t="s">
        <v>253</v>
      </c>
      <c r="BO31" s="47"/>
      <c r="BP31" s="47"/>
      <c r="BQ31" s="92"/>
      <c r="BR31" s="48"/>
      <c r="BS31" s="92"/>
      <c r="BT31" s="60" t="s">
        <v>543</v>
      </c>
      <c r="BU31" s="92"/>
      <c r="BV31" s="342"/>
      <c r="BW31" s="293" t="s">
        <v>141</v>
      </c>
      <c r="BX31" s="567">
        <v>0</v>
      </c>
      <c r="BY31" s="76" t="s">
        <v>255</v>
      </c>
      <c r="BZ31" s="48"/>
      <c r="CA31" s="100">
        <f t="shared" si="3"/>
        <v>0</v>
      </c>
      <c r="CB31" s="48"/>
      <c r="CC31" s="652"/>
      <c r="CD31" s="811"/>
      <c r="CE31" s="812"/>
      <c r="CF31" s="812"/>
      <c r="CG31" s="813"/>
      <c r="CH31" s="658"/>
      <c r="CI31" s="335">
        <v>0</v>
      </c>
      <c r="CJ31" s="613" t="s">
        <v>255</v>
      </c>
      <c r="CK31" s="655">
        <f t="shared" si="2"/>
        <v>0</v>
      </c>
      <c r="CL31" s="652"/>
      <c r="CM31" s="53"/>
    </row>
    <row r="32" spans="1:91" ht="11.1" customHeight="1" x14ac:dyDescent="0.2">
      <c r="A32" s="48"/>
      <c r="B32" s="85" t="s">
        <v>831</v>
      </c>
      <c r="C32" s="92"/>
      <c r="D32" s="333"/>
      <c r="E32" s="333"/>
      <c r="F32" s="248">
        <f>0.75*F31</f>
        <v>0</v>
      </c>
      <c r="G32" s="137"/>
      <c r="H32" s="76" t="s">
        <v>255</v>
      </c>
      <c r="I32" s="100">
        <f>F32*E32*D32</f>
        <v>0</v>
      </c>
      <c r="J32" s="48"/>
      <c r="K32" s="92"/>
      <c r="L32" s="85" t="s">
        <v>831</v>
      </c>
      <c r="M32" s="92"/>
      <c r="N32" s="333"/>
      <c r="O32" s="333"/>
      <c r="P32" s="248">
        <f>0.75*P31</f>
        <v>0</v>
      </c>
      <c r="Q32" s="137"/>
      <c r="R32" s="76" t="s">
        <v>255</v>
      </c>
      <c r="S32" s="100">
        <f>P32*O32*N32</f>
        <v>0</v>
      </c>
      <c r="T32" s="48"/>
      <c r="U32" s="137"/>
      <c r="V32" s="85" t="s">
        <v>830</v>
      </c>
      <c r="W32" s="92"/>
      <c r="X32" s="333"/>
      <c r="Y32" s="333"/>
      <c r="Z32" s="337">
        <v>0</v>
      </c>
      <c r="AA32" s="137"/>
      <c r="AB32" s="76" t="s">
        <v>255</v>
      </c>
      <c r="AC32" s="100">
        <f>Z32*Y32*X32</f>
        <v>0</v>
      </c>
      <c r="AD32" s="48"/>
      <c r="AE32" s="137"/>
      <c r="AF32" s="85" t="s">
        <v>831</v>
      </c>
      <c r="AG32" s="92"/>
      <c r="AH32" s="333"/>
      <c r="AI32" s="333"/>
      <c r="AJ32" s="248">
        <f>0.75*AJ31</f>
        <v>0</v>
      </c>
      <c r="AK32" s="137"/>
      <c r="AL32" s="76" t="s">
        <v>255</v>
      </c>
      <c r="AM32" s="100">
        <f>AJ32*AI32*AH32</f>
        <v>0</v>
      </c>
      <c r="AN32" s="101"/>
      <c r="AO32" s="137"/>
      <c r="AP32" s="85" t="s">
        <v>830</v>
      </c>
      <c r="AQ32" s="92"/>
      <c r="AR32" s="333"/>
      <c r="AS32" s="333"/>
      <c r="AT32" s="337">
        <v>0</v>
      </c>
      <c r="AU32" s="137"/>
      <c r="AV32" s="76" t="s">
        <v>255</v>
      </c>
      <c r="AW32" s="100">
        <f>AT32*AS32*AR32</f>
        <v>0</v>
      </c>
      <c r="AX32" s="48"/>
      <c r="AY32" s="48"/>
      <c r="AZ32" s="105" t="s">
        <v>626</v>
      </c>
      <c r="BA32" s="94"/>
      <c r="BB32" s="333"/>
      <c r="BC32" s="333"/>
      <c r="BD32" s="337">
        <v>0</v>
      </c>
      <c r="BE32" s="303"/>
      <c r="BF32" s="77" t="s">
        <v>255</v>
      </c>
      <c r="BG32" s="95">
        <f>BD32*BC32*BB32</f>
        <v>0</v>
      </c>
      <c r="BH32" s="48"/>
      <c r="BI32" s="184"/>
      <c r="BJ32" s="85" t="s">
        <v>830</v>
      </c>
      <c r="BK32" s="92"/>
      <c r="BL32" s="333"/>
      <c r="BM32" s="333"/>
      <c r="BN32" s="337">
        <v>0</v>
      </c>
      <c r="BO32" s="137"/>
      <c r="BP32" s="76" t="s">
        <v>255</v>
      </c>
      <c r="BQ32" s="100">
        <f>BN32*BM32*BL32</f>
        <v>0</v>
      </c>
      <c r="BR32" s="48"/>
      <c r="BS32" s="92"/>
      <c r="BT32" s="67" t="s">
        <v>652</v>
      </c>
      <c r="BU32" s="94"/>
      <c r="BV32" s="341"/>
      <c r="BW32" s="144" t="s">
        <v>141</v>
      </c>
      <c r="BX32" s="337">
        <v>0</v>
      </c>
      <c r="BY32" s="77" t="s">
        <v>255</v>
      </c>
      <c r="BZ32" s="83"/>
      <c r="CA32" s="95">
        <f>BV32*BX32</f>
        <v>0</v>
      </c>
      <c r="CB32" s="48"/>
      <c r="CC32" s="652"/>
      <c r="CD32" s="811"/>
      <c r="CE32" s="812"/>
      <c r="CF32" s="812"/>
      <c r="CG32" s="813"/>
      <c r="CH32" s="658"/>
      <c r="CI32" s="335">
        <v>0</v>
      </c>
      <c r="CJ32" s="613" t="s">
        <v>255</v>
      </c>
      <c r="CK32" s="655">
        <f t="shared" si="2"/>
        <v>0</v>
      </c>
      <c r="CL32" s="652"/>
      <c r="CM32" s="363"/>
    </row>
    <row r="33" spans="1:91" ht="11.1" customHeight="1" x14ac:dyDescent="0.2">
      <c r="A33" s="48"/>
      <c r="B33" s="105" t="s">
        <v>626</v>
      </c>
      <c r="C33" s="94"/>
      <c r="D33" s="333"/>
      <c r="E33" s="333"/>
      <c r="F33" s="337"/>
      <c r="G33" s="303"/>
      <c r="H33" s="77" t="s">
        <v>255</v>
      </c>
      <c r="I33" s="95">
        <f>F33*E33*D33</f>
        <v>0</v>
      </c>
      <c r="J33" s="48"/>
      <c r="K33" s="92"/>
      <c r="L33" s="105" t="s">
        <v>626</v>
      </c>
      <c r="M33" s="94"/>
      <c r="N33" s="333"/>
      <c r="O33" s="333"/>
      <c r="P33" s="337"/>
      <c r="Q33" s="303"/>
      <c r="R33" s="77" t="s">
        <v>255</v>
      </c>
      <c r="S33" s="95">
        <f>P33*O33*N33</f>
        <v>0</v>
      </c>
      <c r="T33" s="48"/>
      <c r="U33" s="137"/>
      <c r="V33" s="85" t="s">
        <v>831</v>
      </c>
      <c r="W33" s="92"/>
      <c r="X33" s="333"/>
      <c r="Y33" s="333"/>
      <c r="Z33" s="248">
        <f>0.75*Z32</f>
        <v>0</v>
      </c>
      <c r="AA33" s="137"/>
      <c r="AB33" s="76" t="s">
        <v>255</v>
      </c>
      <c r="AC33" s="100">
        <f>Z33*Y33*X33</f>
        <v>0</v>
      </c>
      <c r="AD33" s="184"/>
      <c r="AE33" s="137"/>
      <c r="AF33" s="105" t="s">
        <v>626</v>
      </c>
      <c r="AG33" s="94"/>
      <c r="AH33" s="333"/>
      <c r="AI33" s="333"/>
      <c r="AJ33" s="337">
        <v>0</v>
      </c>
      <c r="AK33" s="303"/>
      <c r="AL33" s="77" t="s">
        <v>255</v>
      </c>
      <c r="AM33" s="95">
        <f>AJ33*AI33*AH33</f>
        <v>0</v>
      </c>
      <c r="AN33" s="101"/>
      <c r="AO33" s="47"/>
      <c r="AP33" s="85" t="s">
        <v>831</v>
      </c>
      <c r="AQ33" s="92"/>
      <c r="AR33" s="333"/>
      <c r="AS33" s="333"/>
      <c r="AT33" s="248">
        <f>0.75*AT32</f>
        <v>0</v>
      </c>
      <c r="AU33" s="137"/>
      <c r="AV33" s="76" t="s">
        <v>255</v>
      </c>
      <c r="AW33" s="100">
        <f>AT33*AS33*AR33</f>
        <v>0</v>
      </c>
      <c r="AX33" s="48"/>
      <c r="AY33" s="48"/>
      <c r="AZ33" s="48"/>
      <c r="BA33" s="48"/>
      <c r="BB33" s="137"/>
      <c r="BC33" s="137"/>
      <c r="BD33" s="137"/>
      <c r="BE33" s="137"/>
      <c r="BF33" s="48"/>
      <c r="BG33" s="556">
        <f>+SUM(BG27:BG32)</f>
        <v>0</v>
      </c>
      <c r="BH33" s="48"/>
      <c r="BI33" s="48"/>
      <c r="BJ33" s="85" t="s">
        <v>831</v>
      </c>
      <c r="BK33" s="92"/>
      <c r="BL33" s="333"/>
      <c r="BM33" s="333"/>
      <c r="BN33" s="248">
        <f>0.75*BN32</f>
        <v>0</v>
      </c>
      <c r="BO33" s="137"/>
      <c r="BP33" s="76" t="s">
        <v>255</v>
      </c>
      <c r="BQ33" s="100">
        <f>BN33*BM33*BL33</f>
        <v>0</v>
      </c>
      <c r="BR33" s="48"/>
      <c r="BS33" s="48"/>
      <c r="BT33" s="48"/>
      <c r="BU33" s="53"/>
      <c r="BV33" s="92"/>
      <c r="BW33" s="92"/>
      <c r="BX33" s="92"/>
      <c r="BY33" s="92"/>
      <c r="BZ33" s="92"/>
      <c r="CA33" s="302">
        <f>+SUM(CA24:CA32)</f>
        <v>0</v>
      </c>
      <c r="CB33" s="48"/>
      <c r="CC33" s="363"/>
      <c r="CD33" s="811"/>
      <c r="CE33" s="812"/>
      <c r="CF33" s="812"/>
      <c r="CG33" s="813"/>
      <c r="CH33" s="658"/>
      <c r="CI33" s="335">
        <v>0</v>
      </c>
      <c r="CJ33" s="613" t="s">
        <v>255</v>
      </c>
      <c r="CK33" s="655">
        <f t="shared" si="2"/>
        <v>0</v>
      </c>
      <c r="CL33" s="363"/>
      <c r="CM33" s="363"/>
    </row>
    <row r="34" spans="1:91" ht="11.1" customHeight="1" x14ac:dyDescent="0.2">
      <c r="A34" s="48"/>
      <c r="B34" s="48"/>
      <c r="C34" s="48"/>
      <c r="D34" s="137"/>
      <c r="E34" s="137"/>
      <c r="F34" s="137"/>
      <c r="G34" s="137"/>
      <c r="H34" s="48"/>
      <c r="I34" s="556">
        <f>+SUM(I28:I33)</f>
        <v>0</v>
      </c>
      <c r="J34" s="184"/>
      <c r="K34" s="92"/>
      <c r="L34" s="48"/>
      <c r="M34" s="48"/>
      <c r="N34" s="137"/>
      <c r="O34" s="137"/>
      <c r="P34" s="137"/>
      <c r="Q34" s="137"/>
      <c r="R34" s="48"/>
      <c r="S34" s="556">
        <f>+SUM(S28:S33)</f>
        <v>0</v>
      </c>
      <c r="T34" s="184"/>
      <c r="U34" s="137"/>
      <c r="V34" s="105" t="s">
        <v>626</v>
      </c>
      <c r="W34" s="94"/>
      <c r="X34" s="333"/>
      <c r="Y34" s="333"/>
      <c r="Z34" s="337">
        <v>0</v>
      </c>
      <c r="AA34" s="303"/>
      <c r="AB34" s="77" t="s">
        <v>255</v>
      </c>
      <c r="AC34" s="95">
        <f>Z34*Y34*X34</f>
        <v>0</v>
      </c>
      <c r="AD34" s="48"/>
      <c r="AE34" s="92"/>
      <c r="AF34" s="48"/>
      <c r="AG34" s="48"/>
      <c r="AH34" s="137"/>
      <c r="AI34" s="137"/>
      <c r="AJ34" s="137"/>
      <c r="AK34" s="137"/>
      <c r="AL34" s="48"/>
      <c r="AM34" s="556">
        <f>+SUM(AM28:AM33)</f>
        <v>0</v>
      </c>
      <c r="AN34" s="101"/>
      <c r="AO34" s="137"/>
      <c r="AP34" s="105" t="s">
        <v>626</v>
      </c>
      <c r="AQ34" s="94"/>
      <c r="AR34" s="333"/>
      <c r="AS34" s="333"/>
      <c r="AT34" s="337">
        <v>0</v>
      </c>
      <c r="AU34" s="303"/>
      <c r="AV34" s="77" t="s">
        <v>255</v>
      </c>
      <c r="AW34" s="95">
        <f>AT34*AS34*AR34</f>
        <v>0</v>
      </c>
      <c r="AX34" s="48"/>
      <c r="AZ34" s="96" t="s">
        <v>697</v>
      </c>
      <c r="BA34" s="97"/>
      <c r="BB34" s="98"/>
      <c r="BC34" s="98"/>
      <c r="BD34" s="98"/>
      <c r="BE34" s="98"/>
      <c r="BF34" s="98"/>
      <c r="BG34" s="98"/>
      <c r="BI34" s="48"/>
      <c r="BJ34" s="105" t="s">
        <v>626</v>
      </c>
      <c r="BK34" s="94"/>
      <c r="BL34" s="333"/>
      <c r="BM34" s="333"/>
      <c r="BN34" s="337">
        <v>0</v>
      </c>
      <c r="BO34" s="303"/>
      <c r="BP34" s="77" t="s">
        <v>255</v>
      </c>
      <c r="BQ34" s="95">
        <f>BN34*BM34*BL34</f>
        <v>0</v>
      </c>
      <c r="BR34" s="48"/>
      <c r="BS34" s="48"/>
      <c r="BT34" s="48"/>
      <c r="BU34" s="48"/>
      <c r="BV34" s="48"/>
      <c r="BW34" s="48"/>
      <c r="BX34" s="48"/>
      <c r="BY34" s="48"/>
      <c r="BZ34" s="48"/>
      <c r="CA34" s="48"/>
      <c r="CB34" s="48"/>
      <c r="CC34" s="363"/>
      <c r="CD34" s="811"/>
      <c r="CE34" s="812"/>
      <c r="CF34" s="812"/>
      <c r="CG34" s="813"/>
      <c r="CH34" s="658"/>
      <c r="CI34" s="335">
        <v>0</v>
      </c>
      <c r="CJ34" s="613" t="s">
        <v>255</v>
      </c>
      <c r="CK34" s="655">
        <f t="shared" si="2"/>
        <v>0</v>
      </c>
      <c r="CL34" s="363"/>
      <c r="CM34" s="363"/>
    </row>
    <row r="35" spans="1:91" ht="11.1" customHeight="1" x14ac:dyDescent="0.2">
      <c r="A35" s="48"/>
      <c r="B35" s="96" t="s">
        <v>627</v>
      </c>
      <c r="C35" s="97"/>
      <c r="D35" s="98"/>
      <c r="E35" s="98"/>
      <c r="F35" s="98"/>
      <c r="G35" s="98"/>
      <c r="H35" s="98"/>
      <c r="I35" s="98"/>
      <c r="J35" s="48"/>
      <c r="K35" s="48"/>
      <c r="L35" s="96" t="s">
        <v>675</v>
      </c>
      <c r="M35" s="97"/>
      <c r="N35" s="98"/>
      <c r="O35" s="98"/>
      <c r="P35" s="98"/>
      <c r="Q35" s="98"/>
      <c r="R35" s="98"/>
      <c r="S35" s="98"/>
      <c r="T35" s="48"/>
      <c r="U35" s="137"/>
      <c r="V35" s="48"/>
      <c r="W35" s="48"/>
      <c r="X35" s="137"/>
      <c r="Y35" s="137"/>
      <c r="Z35" s="137"/>
      <c r="AA35" s="137"/>
      <c r="AB35" s="48"/>
      <c r="AC35" s="556">
        <f>+SUM(AC29:AC34)</f>
        <v>0</v>
      </c>
      <c r="AD35" s="48"/>
      <c r="AF35" s="96" t="s">
        <v>683</v>
      </c>
      <c r="AG35" s="97"/>
      <c r="AH35" s="98"/>
      <c r="AI35" s="98"/>
      <c r="AJ35" s="98"/>
      <c r="AK35" s="98"/>
      <c r="AL35" s="98"/>
      <c r="AM35" s="98"/>
      <c r="AN35" s="557"/>
      <c r="AO35" s="51" t="s">
        <v>245</v>
      </c>
      <c r="AP35" s="48"/>
      <c r="AQ35" s="48"/>
      <c r="AR35" s="338"/>
      <c r="AS35" s="338"/>
      <c r="AT35" s="137"/>
      <c r="AU35" s="137"/>
      <c r="AV35" s="48"/>
      <c r="AW35" s="556">
        <f>+SUM(AW29:AW34)</f>
        <v>0</v>
      </c>
      <c r="AX35" s="48"/>
      <c r="AZ35" s="48"/>
      <c r="BA35" s="48"/>
      <c r="BB35" s="76" t="s">
        <v>520</v>
      </c>
      <c r="BC35" s="76"/>
      <c r="BD35" s="76" t="s">
        <v>253</v>
      </c>
      <c r="BE35" s="76" t="s">
        <v>34</v>
      </c>
      <c r="BF35" s="48"/>
      <c r="BG35" s="48"/>
      <c r="BI35" s="48"/>
      <c r="BJ35" s="48"/>
      <c r="BK35" s="48"/>
      <c r="BL35" s="137"/>
      <c r="BM35" s="137"/>
      <c r="BN35" s="137"/>
      <c r="BO35" s="137"/>
      <c r="BP35" s="48"/>
      <c r="BQ35" s="556">
        <f>+SUM(BQ29:BQ34)</f>
        <v>0</v>
      </c>
      <c r="BR35" s="48"/>
      <c r="BS35" s="92"/>
      <c r="BT35" s="48"/>
      <c r="BU35" s="48"/>
      <c r="BV35" s="48"/>
      <c r="BW35" s="48"/>
      <c r="BX35" s="51" t="s">
        <v>523</v>
      </c>
      <c r="BY35" s="76" t="s">
        <v>255</v>
      </c>
      <c r="BZ35" s="48"/>
      <c r="CA35" s="560">
        <f>+CA14+CA18+CA22+CA33</f>
        <v>0</v>
      </c>
      <c r="CB35" s="48"/>
      <c r="CC35" s="363"/>
      <c r="CD35" s="811"/>
      <c r="CE35" s="812"/>
      <c r="CF35" s="812"/>
      <c r="CG35" s="813"/>
      <c r="CH35" s="658"/>
      <c r="CI35" s="335">
        <v>0</v>
      </c>
      <c r="CJ35" s="613" t="s">
        <v>255</v>
      </c>
      <c r="CK35" s="655">
        <f t="shared" si="2"/>
        <v>0</v>
      </c>
      <c r="CL35" s="363"/>
      <c r="CM35" s="363"/>
    </row>
    <row r="36" spans="1:91" ht="11.1" customHeight="1" x14ac:dyDescent="0.2">
      <c r="A36" s="48"/>
      <c r="B36" s="48"/>
      <c r="C36" s="48"/>
      <c r="D36" s="76" t="s">
        <v>520</v>
      </c>
      <c r="E36" s="76"/>
      <c r="F36" s="76" t="s">
        <v>253</v>
      </c>
      <c r="G36" s="76" t="s">
        <v>34</v>
      </c>
      <c r="H36" s="48"/>
      <c r="I36" s="48"/>
      <c r="J36" s="48"/>
      <c r="K36" s="47"/>
      <c r="L36" s="48"/>
      <c r="M36" s="48"/>
      <c r="N36" s="76" t="s">
        <v>520</v>
      </c>
      <c r="O36" s="76"/>
      <c r="P36" s="76" t="s">
        <v>253</v>
      </c>
      <c r="Q36" s="76" t="s">
        <v>34</v>
      </c>
      <c r="R36" s="48"/>
      <c r="S36" s="48"/>
      <c r="T36" s="48"/>
      <c r="U36" s="137"/>
      <c r="V36" s="96" t="s">
        <v>678</v>
      </c>
      <c r="W36" s="97"/>
      <c r="X36" s="98"/>
      <c r="Y36" s="98"/>
      <c r="Z36" s="98"/>
      <c r="AA36" s="98"/>
      <c r="AB36" s="98"/>
      <c r="AC36" s="98"/>
      <c r="AD36" s="48"/>
      <c r="AE36" s="92"/>
      <c r="AF36" s="48"/>
      <c r="AG36" s="48"/>
      <c r="AH36" s="76" t="s">
        <v>520</v>
      </c>
      <c r="AI36" s="76"/>
      <c r="AJ36" s="76" t="s">
        <v>253</v>
      </c>
      <c r="AK36" s="76" t="s">
        <v>34</v>
      </c>
      <c r="AL36" s="48"/>
      <c r="AM36" s="48"/>
      <c r="AN36" s="47"/>
      <c r="AO36" s="137"/>
      <c r="AP36" s="96" t="s">
        <v>690</v>
      </c>
      <c r="AQ36" s="97"/>
      <c r="AR36" s="98"/>
      <c r="AS36" s="98"/>
      <c r="AT36" s="98"/>
      <c r="AU36" s="98"/>
      <c r="AV36" s="98"/>
      <c r="AW36" s="98"/>
      <c r="AX36" s="48"/>
      <c r="AZ36" s="60" t="s">
        <v>140</v>
      </c>
      <c r="BA36" s="47"/>
      <c r="BB36" s="333"/>
      <c r="BC36" s="663"/>
      <c r="BD36" s="413">
        <v>0</v>
      </c>
      <c r="BE36" s="341"/>
      <c r="BF36" s="76" t="s">
        <v>255</v>
      </c>
      <c r="BG36" s="100">
        <f>BD36*BE36*BB36</f>
        <v>0</v>
      </c>
      <c r="BI36" s="553" t="s">
        <v>1438</v>
      </c>
      <c r="BJ36" s="53" t="s">
        <v>1439</v>
      </c>
      <c r="BK36" s="92"/>
      <c r="BL36" s="137"/>
      <c r="BM36" s="137"/>
      <c r="BN36" s="137"/>
      <c r="BO36" s="137"/>
      <c r="BP36" s="92"/>
      <c r="BQ36" s="92"/>
      <c r="BR36" s="48"/>
      <c r="BS36" s="92" t="s">
        <v>1358</v>
      </c>
      <c r="BT36" s="92"/>
      <c r="BU36" s="92"/>
      <c r="BV36" s="175"/>
      <c r="BW36" s="76"/>
      <c r="BX36" s="99"/>
      <c r="BY36" s="76"/>
      <c r="BZ36" s="48"/>
      <c r="CA36" s="101"/>
      <c r="CB36" s="48"/>
      <c r="CC36" s="363"/>
      <c r="CD36" s="811"/>
      <c r="CE36" s="812"/>
      <c r="CF36" s="812"/>
      <c r="CG36" s="813"/>
      <c r="CH36" s="658"/>
      <c r="CI36" s="335">
        <v>0</v>
      </c>
      <c r="CJ36" s="613" t="s">
        <v>255</v>
      </c>
      <c r="CK36" s="655">
        <f t="shared" si="2"/>
        <v>0</v>
      </c>
      <c r="CL36" s="363"/>
      <c r="CM36" s="363"/>
    </row>
    <row r="37" spans="1:91" ht="11.1" customHeight="1" x14ac:dyDescent="0.2">
      <c r="A37" s="48"/>
      <c r="B37" s="60" t="s">
        <v>140</v>
      </c>
      <c r="C37" s="47"/>
      <c r="D37" s="333"/>
      <c r="E37" s="663"/>
      <c r="F37" s="413"/>
      <c r="G37" s="341"/>
      <c r="H37" s="76" t="s">
        <v>255</v>
      </c>
      <c r="I37" s="100">
        <f>F37*G37*D37</f>
        <v>0</v>
      </c>
      <c r="J37" s="48"/>
      <c r="K37" s="51" t="s">
        <v>245</v>
      </c>
      <c r="L37" s="60" t="s">
        <v>140</v>
      </c>
      <c r="M37" s="47"/>
      <c r="N37" s="333"/>
      <c r="O37" s="663"/>
      <c r="P37" s="413">
        <v>0</v>
      </c>
      <c r="Q37" s="341"/>
      <c r="R37" s="76" t="s">
        <v>255</v>
      </c>
      <c r="S37" s="100">
        <f>P37*Q37*N37</f>
        <v>0</v>
      </c>
      <c r="T37" s="48"/>
      <c r="U37" s="137"/>
      <c r="V37" s="48"/>
      <c r="W37" s="48"/>
      <c r="X37" s="76" t="s">
        <v>520</v>
      </c>
      <c r="Y37" s="76"/>
      <c r="Z37" s="76" t="s">
        <v>253</v>
      </c>
      <c r="AA37" s="76" t="s">
        <v>34</v>
      </c>
      <c r="AB37" s="48"/>
      <c r="AC37" s="48"/>
      <c r="AD37" s="48"/>
      <c r="AE37" s="48"/>
      <c r="AF37" s="60" t="s">
        <v>140</v>
      </c>
      <c r="AG37" s="47"/>
      <c r="AH37" s="333"/>
      <c r="AI37" s="663"/>
      <c r="AJ37" s="413">
        <v>0</v>
      </c>
      <c r="AK37" s="341"/>
      <c r="AL37" s="76" t="s">
        <v>255</v>
      </c>
      <c r="AM37" s="100">
        <f>AJ37*AK37*AH37</f>
        <v>0</v>
      </c>
      <c r="AN37" s="48"/>
      <c r="AO37" s="137"/>
      <c r="AP37" s="48"/>
      <c r="AQ37" s="48"/>
      <c r="AR37" s="76" t="s">
        <v>520</v>
      </c>
      <c r="AS37" s="76"/>
      <c r="AT37" s="76" t="s">
        <v>253</v>
      </c>
      <c r="AU37" s="76" t="s">
        <v>34</v>
      </c>
      <c r="AV37" s="48"/>
      <c r="AW37" s="48"/>
      <c r="AX37" s="48"/>
      <c r="AZ37" s="93" t="s">
        <v>53</v>
      </c>
      <c r="BA37" s="93"/>
      <c r="BB37" s="93"/>
      <c r="BC37" s="232"/>
      <c r="BD37" s="98"/>
      <c r="BE37" s="98"/>
      <c r="BF37" s="98"/>
      <c r="BG37" s="93"/>
      <c r="BI37" s="48"/>
      <c r="BJ37" s="96"/>
      <c r="BK37" s="97"/>
      <c r="BL37" s="98"/>
      <c r="BM37" s="98"/>
      <c r="BN37" s="98"/>
      <c r="BO37" s="98"/>
      <c r="BP37" s="98"/>
      <c r="BQ37" s="98"/>
      <c r="BR37" s="48"/>
      <c r="BS37" s="51"/>
      <c r="BT37" s="92"/>
      <c r="BU37" s="92"/>
      <c r="BV37" s="76" t="s">
        <v>54</v>
      </c>
      <c r="BW37" s="76" t="s">
        <v>55</v>
      </c>
      <c r="BX37" s="76" t="s">
        <v>56</v>
      </c>
      <c r="BY37" s="92"/>
      <c r="BZ37" s="92"/>
      <c r="CA37" s="92"/>
      <c r="CB37" s="48"/>
      <c r="CC37" s="363"/>
      <c r="CD37" s="811"/>
      <c r="CE37" s="812"/>
      <c r="CF37" s="812"/>
      <c r="CG37" s="813"/>
      <c r="CH37" s="658"/>
      <c r="CI37" s="335">
        <v>0</v>
      </c>
      <c r="CJ37" s="613" t="s">
        <v>255</v>
      </c>
      <c r="CK37" s="655">
        <f t="shared" si="2"/>
        <v>0</v>
      </c>
      <c r="CL37" s="363"/>
      <c r="CM37" s="363"/>
    </row>
    <row r="38" spans="1:91" ht="11.1" customHeight="1" x14ac:dyDescent="0.2">
      <c r="A38" s="48"/>
      <c r="B38" s="93" t="s">
        <v>53</v>
      </c>
      <c r="C38" s="93"/>
      <c r="D38" s="93"/>
      <c r="E38" s="232"/>
      <c r="F38" s="98"/>
      <c r="G38" s="98"/>
      <c r="H38" s="98"/>
      <c r="I38" s="93"/>
      <c r="J38" s="48"/>
      <c r="K38" s="137"/>
      <c r="L38" s="93" t="s">
        <v>53</v>
      </c>
      <c r="M38" s="93"/>
      <c r="N38" s="93"/>
      <c r="O38" s="232"/>
      <c r="P38" s="98"/>
      <c r="Q38" s="98"/>
      <c r="R38" s="98"/>
      <c r="S38" s="93"/>
      <c r="T38" s="48"/>
      <c r="U38" s="137"/>
      <c r="V38" s="60" t="s">
        <v>140</v>
      </c>
      <c r="W38" s="47"/>
      <c r="X38" s="333"/>
      <c r="Y38" s="663"/>
      <c r="Z38" s="413">
        <v>0</v>
      </c>
      <c r="AA38" s="341"/>
      <c r="AB38" s="76" t="s">
        <v>255</v>
      </c>
      <c r="AC38" s="100">
        <f>Z38*AA38*X38</f>
        <v>0</v>
      </c>
      <c r="AD38" s="48"/>
      <c r="AE38" s="51" t="s">
        <v>245</v>
      </c>
      <c r="AF38" s="93" t="s">
        <v>53</v>
      </c>
      <c r="AG38" s="93"/>
      <c r="AH38" s="93"/>
      <c r="AI38" s="232"/>
      <c r="AJ38" s="98"/>
      <c r="AK38" s="98"/>
      <c r="AL38" s="98"/>
      <c r="AM38" s="93"/>
      <c r="AN38" s="101"/>
      <c r="AO38" s="137"/>
      <c r="AP38" s="60" t="s">
        <v>140</v>
      </c>
      <c r="AQ38" s="47"/>
      <c r="AR38" s="333"/>
      <c r="AS38" s="663"/>
      <c r="AT38" s="413">
        <v>0</v>
      </c>
      <c r="AU38" s="341"/>
      <c r="AV38" s="76" t="s">
        <v>255</v>
      </c>
      <c r="AW38" s="100">
        <f>AT38*AU38*AR38</f>
        <v>0</v>
      </c>
      <c r="AX38" s="48"/>
      <c r="AZ38" s="92"/>
      <c r="BA38" s="92"/>
      <c r="BB38" s="76" t="s">
        <v>519</v>
      </c>
      <c r="BC38" s="76" t="s">
        <v>1114</v>
      </c>
      <c r="BD38" s="182" t="s">
        <v>253</v>
      </c>
      <c r="BE38" s="47"/>
      <c r="BF38" s="47"/>
      <c r="BG38" s="92"/>
      <c r="BI38" s="48"/>
      <c r="BJ38" s="48"/>
      <c r="BK38" s="48"/>
      <c r="BL38" s="76" t="s">
        <v>520</v>
      </c>
      <c r="BM38" s="76" t="s">
        <v>1114</v>
      </c>
      <c r="BN38" s="76" t="s">
        <v>253</v>
      </c>
      <c r="BO38" s="76" t="s">
        <v>34</v>
      </c>
      <c r="BP38" s="48"/>
      <c r="BQ38" s="48"/>
      <c r="BR38" s="48"/>
      <c r="BS38" s="92"/>
      <c r="BT38" s="60" t="s">
        <v>1197</v>
      </c>
      <c r="BU38" s="60"/>
      <c r="BV38" s="204"/>
      <c r="BW38" s="144" t="s">
        <v>1198</v>
      </c>
      <c r="BX38" s="340"/>
      <c r="BY38" s="76" t="s">
        <v>255</v>
      </c>
      <c r="BZ38" s="579" t="s">
        <v>1200</v>
      </c>
      <c r="CA38" s="125">
        <f>BV38*BX38</f>
        <v>0</v>
      </c>
      <c r="CB38" s="48"/>
      <c r="CC38" s="363"/>
      <c r="CD38" s="811"/>
      <c r="CE38" s="812"/>
      <c r="CF38" s="812"/>
      <c r="CG38" s="813"/>
      <c r="CH38" s="658"/>
      <c r="CI38" s="335">
        <v>0</v>
      </c>
      <c r="CJ38" s="613" t="s">
        <v>255</v>
      </c>
      <c r="CK38" s="655">
        <f t="shared" si="2"/>
        <v>0</v>
      </c>
      <c r="CL38" s="363"/>
      <c r="CM38" s="363"/>
    </row>
    <row r="39" spans="1:91" ht="11.1" customHeight="1" x14ac:dyDescent="0.2">
      <c r="A39" s="48"/>
      <c r="B39" s="92"/>
      <c r="C39" s="92"/>
      <c r="D39" s="76" t="s">
        <v>519</v>
      </c>
      <c r="E39" s="76" t="s">
        <v>1114</v>
      </c>
      <c r="F39" s="182" t="s">
        <v>253</v>
      </c>
      <c r="G39" s="47"/>
      <c r="H39" s="47"/>
      <c r="I39" s="92"/>
      <c r="J39" s="48"/>
      <c r="K39" s="137"/>
      <c r="L39" s="92"/>
      <c r="M39" s="92"/>
      <c r="N39" s="76" t="s">
        <v>519</v>
      </c>
      <c r="O39" s="76" t="s">
        <v>1114</v>
      </c>
      <c r="P39" s="182" t="s">
        <v>253</v>
      </c>
      <c r="Q39" s="47"/>
      <c r="R39" s="47"/>
      <c r="S39" s="92"/>
      <c r="T39" s="48"/>
      <c r="U39" s="92"/>
      <c r="V39" s="93" t="s">
        <v>53</v>
      </c>
      <c r="W39" s="93"/>
      <c r="X39" s="93"/>
      <c r="Y39" s="232"/>
      <c r="Z39" s="98"/>
      <c r="AA39" s="98"/>
      <c r="AB39" s="98"/>
      <c r="AC39" s="93"/>
      <c r="AD39" s="48"/>
      <c r="AE39" s="137"/>
      <c r="AF39" s="92"/>
      <c r="AG39" s="92"/>
      <c r="AH39" s="76" t="s">
        <v>519</v>
      </c>
      <c r="AI39" s="76" t="s">
        <v>1114</v>
      </c>
      <c r="AJ39" s="182" t="s">
        <v>253</v>
      </c>
      <c r="AK39" s="47"/>
      <c r="AL39" s="47"/>
      <c r="AM39" s="92"/>
      <c r="AN39" s="92"/>
      <c r="AO39" s="92"/>
      <c r="AP39" s="93" t="s">
        <v>53</v>
      </c>
      <c r="AQ39" s="93"/>
      <c r="AR39" s="93"/>
      <c r="AS39" s="232"/>
      <c r="AT39" s="98"/>
      <c r="AU39" s="98"/>
      <c r="AV39" s="98"/>
      <c r="AW39" s="93"/>
      <c r="AX39" s="48"/>
      <c r="AZ39" s="85" t="s">
        <v>830</v>
      </c>
      <c r="BA39" s="92"/>
      <c r="BB39" s="333"/>
      <c r="BC39" s="333"/>
      <c r="BD39" s="337">
        <v>0</v>
      </c>
      <c r="BE39" s="137"/>
      <c r="BF39" s="76" t="s">
        <v>255</v>
      </c>
      <c r="BG39" s="100">
        <f>BD39*BC39*BB39</f>
        <v>0</v>
      </c>
      <c r="BI39" s="48"/>
      <c r="BJ39" s="60" t="s">
        <v>140</v>
      </c>
      <c r="BK39" s="47"/>
      <c r="BL39" s="333"/>
      <c r="BM39" s="231"/>
      <c r="BN39" s="413">
        <v>0</v>
      </c>
      <c r="BO39" s="341"/>
      <c r="BP39" s="76" t="s">
        <v>255</v>
      </c>
      <c r="BQ39" s="100">
        <f>BN39*BO39*BL39</f>
        <v>0</v>
      </c>
      <c r="BR39" s="48"/>
      <c r="BS39" s="92"/>
      <c r="BT39" s="60" t="s">
        <v>58</v>
      </c>
      <c r="BU39" s="60"/>
      <c r="BV39" s="187"/>
      <c r="BW39" s="187"/>
      <c r="BX39" s="578"/>
      <c r="BY39" s="123"/>
      <c r="BZ39" s="123"/>
      <c r="CA39" s="120"/>
      <c r="CB39" s="48"/>
      <c r="CC39" s="363"/>
      <c r="CD39" s="811"/>
      <c r="CE39" s="812"/>
      <c r="CF39" s="812"/>
      <c r="CG39" s="813"/>
      <c r="CH39" s="658"/>
      <c r="CI39" s="335">
        <v>0</v>
      </c>
      <c r="CJ39" s="613" t="s">
        <v>255</v>
      </c>
      <c r="CK39" s="655">
        <f t="shared" si="2"/>
        <v>0</v>
      </c>
      <c r="CL39" s="363"/>
      <c r="CM39" s="363"/>
    </row>
    <row r="40" spans="1:91" ht="11.1" customHeight="1" x14ac:dyDescent="0.2">
      <c r="A40" s="48"/>
      <c r="B40" s="85" t="s">
        <v>830</v>
      </c>
      <c r="C40" s="92"/>
      <c r="D40" s="333"/>
      <c r="E40" s="333"/>
      <c r="F40" s="337"/>
      <c r="G40" s="137"/>
      <c r="H40" s="76" t="s">
        <v>255</v>
      </c>
      <c r="I40" s="100">
        <f>F40*E40*D40</f>
        <v>0</v>
      </c>
      <c r="J40" s="48"/>
      <c r="K40" s="137"/>
      <c r="L40" s="85" t="s">
        <v>830</v>
      </c>
      <c r="M40" s="92"/>
      <c r="N40" s="333"/>
      <c r="O40" s="333"/>
      <c r="P40" s="337">
        <v>0</v>
      </c>
      <c r="Q40" s="137"/>
      <c r="R40" s="76" t="s">
        <v>255</v>
      </c>
      <c r="S40" s="100">
        <f>P40*O40*N40</f>
        <v>0</v>
      </c>
      <c r="T40" s="48"/>
      <c r="U40" s="137"/>
      <c r="V40" s="92"/>
      <c r="W40" s="92"/>
      <c r="X40" s="76" t="s">
        <v>519</v>
      </c>
      <c r="Y40" s="76" t="s">
        <v>1114</v>
      </c>
      <c r="Z40" s="182" t="s">
        <v>253</v>
      </c>
      <c r="AA40" s="47"/>
      <c r="AB40" s="47"/>
      <c r="AC40" s="92"/>
      <c r="AD40" s="48"/>
      <c r="AE40" s="137"/>
      <c r="AF40" s="85" t="s">
        <v>830</v>
      </c>
      <c r="AG40" s="92"/>
      <c r="AH40" s="333"/>
      <c r="AI40" s="333"/>
      <c r="AJ40" s="337">
        <v>0</v>
      </c>
      <c r="AK40" s="137"/>
      <c r="AL40" s="76" t="s">
        <v>255</v>
      </c>
      <c r="AM40" s="100">
        <f>AJ40*AI40*AH40</f>
        <v>0</v>
      </c>
      <c r="AN40" s="101"/>
      <c r="AO40" s="92"/>
      <c r="AP40" s="92"/>
      <c r="AQ40" s="92"/>
      <c r="AR40" s="76" t="s">
        <v>519</v>
      </c>
      <c r="AS40" s="76" t="s">
        <v>1114</v>
      </c>
      <c r="AT40" s="182" t="s">
        <v>253</v>
      </c>
      <c r="AU40" s="47"/>
      <c r="AV40" s="47"/>
      <c r="AW40" s="92"/>
      <c r="AX40" s="48"/>
      <c r="AZ40" s="85" t="s">
        <v>831</v>
      </c>
      <c r="BA40" s="92"/>
      <c r="BB40" s="333"/>
      <c r="BC40" s="333"/>
      <c r="BD40" s="248">
        <f>0.75*BD39</f>
        <v>0</v>
      </c>
      <c r="BE40" s="137"/>
      <c r="BF40" s="76" t="s">
        <v>255</v>
      </c>
      <c r="BG40" s="100">
        <f>BD40*BC40*BB40</f>
        <v>0</v>
      </c>
      <c r="BI40" s="48"/>
      <c r="BJ40" s="93" t="s">
        <v>53</v>
      </c>
      <c r="BK40" s="93"/>
      <c r="BL40" s="93"/>
      <c r="BM40" s="232"/>
      <c r="BN40" s="98"/>
      <c r="BO40" s="98"/>
      <c r="BP40" s="98"/>
      <c r="BQ40" s="93"/>
      <c r="BR40" s="48"/>
      <c r="BS40" s="92"/>
      <c r="BT40" s="60" t="s">
        <v>59</v>
      </c>
      <c r="BU40" s="60"/>
      <c r="BV40" s="204"/>
      <c r="BW40" s="144" t="s">
        <v>544</v>
      </c>
      <c r="BX40" s="340">
        <v>0</v>
      </c>
      <c r="BY40" s="76" t="s">
        <v>255</v>
      </c>
      <c r="BZ40" s="48"/>
      <c r="CA40" s="125">
        <f t="shared" ref="CA40:CA43" si="4">BV40*BX40</f>
        <v>0</v>
      </c>
      <c r="CB40" s="48"/>
      <c r="CC40" s="363"/>
      <c r="CD40" s="811"/>
      <c r="CE40" s="812"/>
      <c r="CF40" s="812"/>
      <c r="CG40" s="813"/>
      <c r="CH40" s="658"/>
      <c r="CI40" s="335">
        <v>0</v>
      </c>
      <c r="CJ40" s="613" t="s">
        <v>255</v>
      </c>
      <c r="CK40" s="655">
        <f t="shared" si="2"/>
        <v>0</v>
      </c>
      <c r="CL40" s="363"/>
      <c r="CM40" s="363"/>
    </row>
    <row r="41" spans="1:91" ht="11.1" customHeight="1" x14ac:dyDescent="0.2">
      <c r="A41" s="48"/>
      <c r="B41" s="85" t="s">
        <v>831</v>
      </c>
      <c r="C41" s="92"/>
      <c r="D41" s="333"/>
      <c r="E41" s="333"/>
      <c r="F41" s="248">
        <f>0.75*F40</f>
        <v>0</v>
      </c>
      <c r="G41" s="137"/>
      <c r="H41" s="76" t="s">
        <v>255</v>
      </c>
      <c r="I41" s="100">
        <f>F41*E41*D41</f>
        <v>0</v>
      </c>
      <c r="J41" s="48"/>
      <c r="K41" s="137"/>
      <c r="L41" s="85" t="s">
        <v>831</v>
      </c>
      <c r="M41" s="92"/>
      <c r="N41" s="333"/>
      <c r="O41" s="333"/>
      <c r="P41" s="248">
        <f>0.75*P40</f>
        <v>0</v>
      </c>
      <c r="Q41" s="137"/>
      <c r="R41" s="76" t="s">
        <v>255</v>
      </c>
      <c r="S41" s="100">
        <f>P41*O41*N41</f>
        <v>0</v>
      </c>
      <c r="T41" s="48"/>
      <c r="U41" s="137"/>
      <c r="V41" s="85" t="s">
        <v>830</v>
      </c>
      <c r="W41" s="92"/>
      <c r="X41" s="333"/>
      <c r="Y41" s="333"/>
      <c r="Z41" s="337">
        <v>0</v>
      </c>
      <c r="AA41" s="137"/>
      <c r="AB41" s="76" t="s">
        <v>255</v>
      </c>
      <c r="AC41" s="100">
        <f>Z41*Y41*X41</f>
        <v>0</v>
      </c>
      <c r="AD41" s="48"/>
      <c r="AE41" s="137"/>
      <c r="AF41" s="85" t="s">
        <v>831</v>
      </c>
      <c r="AG41" s="92"/>
      <c r="AH41" s="333"/>
      <c r="AI41" s="333"/>
      <c r="AJ41" s="248">
        <f>0.75*AJ40</f>
        <v>0</v>
      </c>
      <c r="AK41" s="137"/>
      <c r="AL41" s="76" t="s">
        <v>255</v>
      </c>
      <c r="AM41" s="100">
        <f>AJ41*AI41*AH41</f>
        <v>0</v>
      </c>
      <c r="AN41" s="101"/>
      <c r="AO41" s="92"/>
      <c r="AP41" s="85" t="s">
        <v>830</v>
      </c>
      <c r="AQ41" s="92"/>
      <c r="AR41" s="333"/>
      <c r="AS41" s="333"/>
      <c r="AT41" s="337">
        <v>0</v>
      </c>
      <c r="AU41" s="137"/>
      <c r="AV41" s="76" t="s">
        <v>255</v>
      </c>
      <c r="AW41" s="100">
        <f>AT41*AS41*AR41</f>
        <v>0</v>
      </c>
      <c r="AX41" s="48"/>
      <c r="AZ41" s="105" t="s">
        <v>626</v>
      </c>
      <c r="BA41" s="94"/>
      <c r="BB41" s="333"/>
      <c r="BC41" s="333"/>
      <c r="BD41" s="337">
        <v>0</v>
      </c>
      <c r="BE41" s="303"/>
      <c r="BF41" s="77" t="s">
        <v>255</v>
      </c>
      <c r="BG41" s="95">
        <f>BD41*BC41*BB41</f>
        <v>0</v>
      </c>
      <c r="BI41" s="48"/>
      <c r="BJ41" s="92"/>
      <c r="BK41" s="92"/>
      <c r="BL41" s="76" t="s">
        <v>519</v>
      </c>
      <c r="BM41" s="76" t="s">
        <v>1114</v>
      </c>
      <c r="BN41" s="182" t="s">
        <v>253</v>
      </c>
      <c r="BO41" s="47"/>
      <c r="BP41" s="47"/>
      <c r="BQ41" s="92"/>
      <c r="BR41" s="48"/>
      <c r="BS41" s="92"/>
      <c r="BT41" s="60" t="s">
        <v>60</v>
      </c>
      <c r="BU41" s="60"/>
      <c r="BV41" s="204"/>
      <c r="BW41" s="144" t="s">
        <v>544</v>
      </c>
      <c r="BX41" s="340">
        <v>0</v>
      </c>
      <c r="BY41" s="76" t="s">
        <v>255</v>
      </c>
      <c r="BZ41" s="48"/>
      <c r="CA41" s="125">
        <f t="shared" si="4"/>
        <v>0</v>
      </c>
      <c r="CB41" s="48"/>
      <c r="CC41" s="363"/>
      <c r="CD41" s="811"/>
      <c r="CE41" s="812"/>
      <c r="CF41" s="812"/>
      <c r="CG41" s="813"/>
      <c r="CH41" s="658"/>
      <c r="CI41" s="335">
        <v>0</v>
      </c>
      <c r="CJ41" s="613" t="s">
        <v>255</v>
      </c>
      <c r="CK41" s="655">
        <f t="shared" si="2"/>
        <v>0</v>
      </c>
      <c r="CL41" s="363"/>
      <c r="CM41" s="363"/>
    </row>
    <row r="42" spans="1:91" ht="11.1" customHeight="1" x14ac:dyDescent="0.2">
      <c r="A42" s="48"/>
      <c r="B42" s="105" t="s">
        <v>626</v>
      </c>
      <c r="C42" s="94"/>
      <c r="D42" s="333"/>
      <c r="E42" s="333"/>
      <c r="F42" s="337"/>
      <c r="G42" s="303"/>
      <c r="H42" s="77" t="s">
        <v>255</v>
      </c>
      <c r="I42" s="95">
        <f>F42*E42*D42</f>
        <v>0</v>
      </c>
      <c r="J42" s="48"/>
      <c r="K42" s="92"/>
      <c r="L42" s="105" t="s">
        <v>626</v>
      </c>
      <c r="M42" s="94"/>
      <c r="N42" s="333"/>
      <c r="O42" s="333"/>
      <c r="P42" s="337">
        <v>0</v>
      </c>
      <c r="Q42" s="303"/>
      <c r="R42" s="77" t="s">
        <v>255</v>
      </c>
      <c r="S42" s="95">
        <f>P42*O42*N42</f>
        <v>0</v>
      </c>
      <c r="T42" s="48"/>
      <c r="U42" s="47"/>
      <c r="V42" s="85" t="s">
        <v>831</v>
      </c>
      <c r="W42" s="92"/>
      <c r="X42" s="333"/>
      <c r="Y42" s="333"/>
      <c r="Z42" s="248">
        <f>0.75*Z41</f>
        <v>0</v>
      </c>
      <c r="AA42" s="137"/>
      <c r="AB42" s="76" t="s">
        <v>255</v>
      </c>
      <c r="AC42" s="100">
        <f>Z42*Y42*X42</f>
        <v>0</v>
      </c>
      <c r="AD42" s="184"/>
      <c r="AE42" s="137"/>
      <c r="AF42" s="105" t="s">
        <v>626</v>
      </c>
      <c r="AG42" s="94"/>
      <c r="AH42" s="333"/>
      <c r="AI42" s="333"/>
      <c r="AJ42" s="337">
        <v>0</v>
      </c>
      <c r="AK42" s="303"/>
      <c r="AL42" s="77" t="s">
        <v>255</v>
      </c>
      <c r="AM42" s="95">
        <f>AJ42*AI42*AH42</f>
        <v>0</v>
      </c>
      <c r="AN42" s="101"/>
      <c r="AO42" s="92"/>
      <c r="AP42" s="85" t="s">
        <v>831</v>
      </c>
      <c r="AQ42" s="92"/>
      <c r="AR42" s="333"/>
      <c r="AS42" s="333"/>
      <c r="AT42" s="248">
        <f>0.75*AT41</f>
        <v>0</v>
      </c>
      <c r="AU42" s="137"/>
      <c r="AV42" s="76" t="s">
        <v>255</v>
      </c>
      <c r="AW42" s="100">
        <f>AT42*AS42*AR42</f>
        <v>0</v>
      </c>
      <c r="AX42" s="48"/>
      <c r="AZ42" s="48"/>
      <c r="BA42" s="48"/>
      <c r="BB42" s="137"/>
      <c r="BC42" s="137"/>
      <c r="BD42" s="137"/>
      <c r="BE42" s="137"/>
      <c r="BF42" s="48"/>
      <c r="BG42" s="556">
        <f>+SUM(BG36:BG41)</f>
        <v>0</v>
      </c>
      <c r="BI42" s="184"/>
      <c r="BJ42" s="85" t="s">
        <v>830</v>
      </c>
      <c r="BK42" s="92"/>
      <c r="BL42" s="333"/>
      <c r="BM42" s="333"/>
      <c r="BN42" s="337"/>
      <c r="BO42" s="137"/>
      <c r="BP42" s="76" t="s">
        <v>255</v>
      </c>
      <c r="BQ42" s="100">
        <f>BN42*BM42*BL42</f>
        <v>0</v>
      </c>
      <c r="BR42" s="48"/>
      <c r="BS42" s="92"/>
      <c r="BT42" s="60" t="s">
        <v>61</v>
      </c>
      <c r="BU42" s="60"/>
      <c r="BV42" s="298"/>
      <c r="BW42" s="144" t="s">
        <v>62</v>
      </c>
      <c r="BX42" s="340">
        <v>0</v>
      </c>
      <c r="BY42" s="76" t="s">
        <v>255</v>
      </c>
      <c r="BZ42" s="48"/>
      <c r="CA42" s="100">
        <f t="shared" si="4"/>
        <v>0</v>
      </c>
      <c r="CB42" s="48"/>
      <c r="CC42" s="363"/>
      <c r="CD42" s="811"/>
      <c r="CE42" s="812"/>
      <c r="CF42" s="812"/>
      <c r="CG42" s="813"/>
      <c r="CH42" s="658"/>
      <c r="CI42" s="335">
        <v>0</v>
      </c>
      <c r="CJ42" s="613" t="s">
        <v>255</v>
      </c>
      <c r="CK42" s="655">
        <f t="shared" si="2"/>
        <v>0</v>
      </c>
      <c r="CL42" s="363"/>
      <c r="CM42" s="363"/>
    </row>
    <row r="43" spans="1:91" ht="11.1" customHeight="1" x14ac:dyDescent="0.2">
      <c r="A43" s="48"/>
      <c r="B43" s="48"/>
      <c r="C43" s="48"/>
      <c r="D43" s="137"/>
      <c r="E43" s="137"/>
      <c r="F43" s="137"/>
      <c r="G43" s="137"/>
      <c r="H43" s="48"/>
      <c r="I43" s="556">
        <f>+SUM(I37:I42)</f>
        <v>0</v>
      </c>
      <c r="J43" s="184"/>
      <c r="K43" s="92"/>
      <c r="L43" s="48"/>
      <c r="M43" s="48"/>
      <c r="N43" s="137"/>
      <c r="O43" s="137"/>
      <c r="P43" s="137"/>
      <c r="Q43" s="137"/>
      <c r="R43" s="48"/>
      <c r="S43" s="556">
        <f>+SUM(S37:S42)</f>
        <v>0</v>
      </c>
      <c r="T43" s="184"/>
      <c r="U43" s="137"/>
      <c r="V43" s="105" t="s">
        <v>626</v>
      </c>
      <c r="W43" s="94"/>
      <c r="X43" s="333"/>
      <c r="Y43" s="333"/>
      <c r="Z43" s="337">
        <v>0</v>
      </c>
      <c r="AA43" s="303"/>
      <c r="AB43" s="77" t="s">
        <v>255</v>
      </c>
      <c r="AC43" s="95">
        <f>Z43*Y43*X43</f>
        <v>0</v>
      </c>
      <c r="AD43" s="48"/>
      <c r="AE43" s="137"/>
      <c r="AF43" s="48"/>
      <c r="AG43" s="48"/>
      <c r="AH43" s="137"/>
      <c r="AI43" s="137"/>
      <c r="AJ43" s="137"/>
      <c r="AK43" s="137"/>
      <c r="AL43" s="48"/>
      <c r="AM43" s="556">
        <f>+SUM(AM37:AM42)</f>
        <v>0</v>
      </c>
      <c r="AN43" s="557"/>
      <c r="AO43" s="137"/>
      <c r="AP43" s="105" t="s">
        <v>626</v>
      </c>
      <c r="AQ43" s="94"/>
      <c r="AR43" s="333"/>
      <c r="AS43" s="333"/>
      <c r="AT43" s="337">
        <v>0</v>
      </c>
      <c r="AU43" s="303"/>
      <c r="AV43" s="77" t="s">
        <v>255</v>
      </c>
      <c r="AW43" s="95">
        <f>AT43*AS43*AR43</f>
        <v>0</v>
      </c>
      <c r="AX43" s="48"/>
      <c r="AZ43" s="96" t="s">
        <v>698</v>
      </c>
      <c r="BA43" s="97"/>
      <c r="BB43" s="98"/>
      <c r="BC43" s="98"/>
      <c r="BD43" s="98"/>
      <c r="BE43" s="98"/>
      <c r="BF43" s="98"/>
      <c r="BG43" s="98"/>
      <c r="BI43" s="48"/>
      <c r="BJ43" s="85" t="s">
        <v>831</v>
      </c>
      <c r="BK43" s="92"/>
      <c r="BL43" s="333"/>
      <c r="BM43" s="333"/>
      <c r="BN43" s="248">
        <f>0.75*BN42</f>
        <v>0</v>
      </c>
      <c r="BO43" s="137"/>
      <c r="BP43" s="76" t="s">
        <v>255</v>
      </c>
      <c r="BQ43" s="100">
        <f>BN43*BM43*BL43</f>
        <v>0</v>
      </c>
      <c r="BR43" s="48"/>
      <c r="BS43" s="92"/>
      <c r="BT43" s="67" t="s">
        <v>64</v>
      </c>
      <c r="BU43" s="94"/>
      <c r="BV43" s="466"/>
      <c r="BW43" s="144" t="s">
        <v>545</v>
      </c>
      <c r="BX43" s="337"/>
      <c r="BY43" s="77" t="s">
        <v>255</v>
      </c>
      <c r="BZ43" s="83"/>
      <c r="CA43" s="95">
        <f t="shared" si="4"/>
        <v>0</v>
      </c>
      <c r="CB43" s="48"/>
      <c r="CC43" s="363"/>
      <c r="CD43" s="811"/>
      <c r="CE43" s="812"/>
      <c r="CF43" s="812"/>
      <c r="CG43" s="813"/>
      <c r="CH43" s="658"/>
      <c r="CI43" s="335">
        <v>0</v>
      </c>
      <c r="CJ43" s="613" t="s">
        <v>255</v>
      </c>
      <c r="CK43" s="655">
        <f t="shared" si="2"/>
        <v>0</v>
      </c>
      <c r="CL43" s="363"/>
      <c r="CM43" s="363"/>
    </row>
    <row r="44" spans="1:91" ht="11.1" customHeight="1" x14ac:dyDescent="0.2">
      <c r="A44" s="48"/>
      <c r="B44" s="96" t="s">
        <v>283</v>
      </c>
      <c r="C44" s="97"/>
      <c r="D44" s="98"/>
      <c r="E44" s="98"/>
      <c r="F44" s="98"/>
      <c r="G44" s="98"/>
      <c r="H44" s="98"/>
      <c r="I44" s="98"/>
      <c r="J44" s="48"/>
      <c r="K44" s="48"/>
      <c r="L44" s="96" t="s">
        <v>676</v>
      </c>
      <c r="M44" s="97"/>
      <c r="N44" s="98"/>
      <c r="O44" s="98"/>
      <c r="P44" s="98"/>
      <c r="Q44" s="98"/>
      <c r="R44" s="98"/>
      <c r="S44" s="98"/>
      <c r="T44" s="48"/>
      <c r="U44" s="51"/>
      <c r="V44" s="48"/>
      <c r="W44" s="48"/>
      <c r="X44" s="137"/>
      <c r="Y44" s="137"/>
      <c r="Z44" s="137"/>
      <c r="AA44" s="137"/>
      <c r="AB44" s="48"/>
      <c r="AC44" s="556">
        <f>+SUM(AC38:AC43)</f>
        <v>0</v>
      </c>
      <c r="AD44" s="48"/>
      <c r="AE44" s="92"/>
      <c r="AF44" s="96" t="s">
        <v>684</v>
      </c>
      <c r="AG44" s="97"/>
      <c r="AH44" s="98"/>
      <c r="AI44" s="98"/>
      <c r="AJ44" s="98"/>
      <c r="AK44" s="98"/>
      <c r="AL44" s="98"/>
      <c r="AM44" s="98"/>
      <c r="AN44" s="47"/>
      <c r="AO44" s="47"/>
      <c r="AP44" s="48"/>
      <c r="AQ44" s="48"/>
      <c r="AR44" s="137"/>
      <c r="AS44" s="137"/>
      <c r="AT44" s="137"/>
      <c r="AU44" s="137"/>
      <c r="AV44" s="48"/>
      <c r="AW44" s="556">
        <f>+SUM(AW38:AW43)</f>
        <v>0</v>
      </c>
      <c r="AX44" s="48"/>
      <c r="AZ44" s="48"/>
      <c r="BA44" s="48"/>
      <c r="BB44" s="76" t="s">
        <v>520</v>
      </c>
      <c r="BC44" s="76"/>
      <c r="BD44" s="76" t="s">
        <v>253</v>
      </c>
      <c r="BE44" s="76" t="s">
        <v>34</v>
      </c>
      <c r="BF44" s="48"/>
      <c r="BG44" s="48"/>
      <c r="BI44" s="48"/>
      <c r="BJ44" s="105" t="s">
        <v>626</v>
      </c>
      <c r="BK44" s="94"/>
      <c r="BL44" s="333"/>
      <c r="BM44" s="333"/>
      <c r="BN44" s="337">
        <v>0</v>
      </c>
      <c r="BO44" s="303"/>
      <c r="BP44" s="77" t="s">
        <v>255</v>
      </c>
      <c r="BQ44" s="95">
        <f>BN44*BM44*BL44</f>
        <v>0</v>
      </c>
      <c r="BR44" s="48"/>
      <c r="BS44" s="48"/>
      <c r="BT44" s="48"/>
      <c r="BU44" s="48"/>
      <c r="BV44" s="48"/>
      <c r="BW44" s="48"/>
      <c r="BX44" s="48"/>
      <c r="BY44" s="48"/>
      <c r="BZ44" s="48"/>
      <c r="CA44" s="302">
        <f>+SUM(CA38:CA43)</f>
        <v>0</v>
      </c>
      <c r="CB44" s="48"/>
      <c r="CC44" s="363"/>
      <c r="CD44" s="811"/>
      <c r="CE44" s="812"/>
      <c r="CF44" s="812"/>
      <c r="CG44" s="813"/>
      <c r="CH44" s="658"/>
      <c r="CI44" s="335">
        <v>0</v>
      </c>
      <c r="CJ44" s="613" t="s">
        <v>255</v>
      </c>
      <c r="CK44" s="655">
        <f t="shared" si="2"/>
        <v>0</v>
      </c>
      <c r="CL44" s="363"/>
      <c r="CM44" s="363"/>
    </row>
    <row r="45" spans="1:91" ht="11.1" customHeight="1" x14ac:dyDescent="0.2">
      <c r="A45" s="48"/>
      <c r="B45" s="48"/>
      <c r="C45" s="48"/>
      <c r="D45" s="76" t="s">
        <v>520</v>
      </c>
      <c r="E45" s="76"/>
      <c r="F45" s="76" t="s">
        <v>253</v>
      </c>
      <c r="G45" s="76" t="s">
        <v>34</v>
      </c>
      <c r="H45" s="48"/>
      <c r="I45" s="48"/>
      <c r="J45" s="48"/>
      <c r="K45" s="48"/>
      <c r="L45" s="48"/>
      <c r="M45" s="48"/>
      <c r="N45" s="76" t="s">
        <v>520</v>
      </c>
      <c r="O45" s="76"/>
      <c r="P45" s="76" t="s">
        <v>253</v>
      </c>
      <c r="Q45" s="76" t="s">
        <v>34</v>
      </c>
      <c r="R45" s="48"/>
      <c r="S45" s="48"/>
      <c r="T45" s="48"/>
      <c r="U45" s="48"/>
      <c r="V45" s="96" t="s">
        <v>679</v>
      </c>
      <c r="W45" s="97"/>
      <c r="X45" s="98"/>
      <c r="Y45" s="98"/>
      <c r="Z45" s="98"/>
      <c r="AA45" s="98"/>
      <c r="AB45" s="98"/>
      <c r="AC45" s="98"/>
      <c r="AD45" s="48"/>
      <c r="AE45" s="92"/>
      <c r="AF45" s="48"/>
      <c r="AG45" s="48"/>
      <c r="AH45" s="76" t="s">
        <v>520</v>
      </c>
      <c r="AI45" s="76"/>
      <c r="AJ45" s="76" t="s">
        <v>253</v>
      </c>
      <c r="AK45" s="76" t="s">
        <v>34</v>
      </c>
      <c r="AL45" s="48"/>
      <c r="AM45" s="48"/>
      <c r="AN45" s="48"/>
      <c r="AO45" s="553" t="s">
        <v>691</v>
      </c>
      <c r="AP45" s="53" t="s">
        <v>364</v>
      </c>
      <c r="AQ45" s="92"/>
      <c r="AR45" s="137"/>
      <c r="AS45" s="137"/>
      <c r="AT45" s="137"/>
      <c r="AU45" s="137"/>
      <c r="AV45" s="92"/>
      <c r="AW45" s="92"/>
      <c r="AX45" s="48"/>
      <c r="AZ45" s="60" t="s">
        <v>140</v>
      </c>
      <c r="BA45" s="47"/>
      <c r="BB45" s="333"/>
      <c r="BC45" s="663"/>
      <c r="BD45" s="413">
        <v>0</v>
      </c>
      <c r="BE45" s="341"/>
      <c r="BF45" s="76" t="s">
        <v>255</v>
      </c>
      <c r="BG45" s="100">
        <f>BD45*BE45*BB45</f>
        <v>0</v>
      </c>
      <c r="BI45" s="48"/>
      <c r="BJ45" s="48"/>
      <c r="BK45" s="48"/>
      <c r="BL45" s="137"/>
      <c r="BM45" s="137"/>
      <c r="BN45" s="137"/>
      <c r="BO45" s="137"/>
      <c r="BP45" s="48"/>
      <c r="BQ45" s="556">
        <f>+SUM(BQ39:BQ44)</f>
        <v>0</v>
      </c>
      <c r="BR45" s="48"/>
      <c r="BS45" s="48"/>
      <c r="BT45" s="48"/>
      <c r="BU45" s="48"/>
      <c r="BV45" s="48"/>
      <c r="BW45" s="48"/>
      <c r="BX45" s="48"/>
      <c r="BY45" s="48"/>
      <c r="BZ45" s="48"/>
      <c r="CA45" s="48"/>
      <c r="CB45" s="48"/>
      <c r="CC45" s="363"/>
      <c r="CD45" s="811"/>
      <c r="CE45" s="812"/>
      <c r="CF45" s="812"/>
      <c r="CG45" s="813"/>
      <c r="CH45" s="658"/>
      <c r="CI45" s="335">
        <v>0</v>
      </c>
      <c r="CJ45" s="613" t="s">
        <v>255</v>
      </c>
      <c r="CK45" s="655">
        <f t="shared" si="2"/>
        <v>0</v>
      </c>
      <c r="CL45" s="363"/>
      <c r="CM45" s="363"/>
    </row>
    <row r="46" spans="1:91" ht="11.1" customHeight="1" x14ac:dyDescent="0.2">
      <c r="A46" s="48"/>
      <c r="B46" s="60" t="s">
        <v>140</v>
      </c>
      <c r="C46" s="47"/>
      <c r="D46" s="333"/>
      <c r="E46" s="663"/>
      <c r="F46" s="413">
        <v>0</v>
      </c>
      <c r="G46" s="341"/>
      <c r="H46" s="76" t="s">
        <v>255</v>
      </c>
      <c r="I46" s="100">
        <f>F46*G46*D46</f>
        <v>0</v>
      </c>
      <c r="J46" s="48"/>
      <c r="K46" s="48"/>
      <c r="L46" s="60" t="s">
        <v>140</v>
      </c>
      <c r="M46" s="47"/>
      <c r="N46" s="333"/>
      <c r="O46" s="663"/>
      <c r="P46" s="413">
        <v>0</v>
      </c>
      <c r="Q46" s="341"/>
      <c r="R46" s="76" t="s">
        <v>255</v>
      </c>
      <c r="S46" s="100">
        <f>P46*Q46*N46</f>
        <v>0</v>
      </c>
      <c r="T46" s="48"/>
      <c r="U46" s="48"/>
      <c r="V46" s="48"/>
      <c r="W46" s="48"/>
      <c r="X46" s="76" t="s">
        <v>520</v>
      </c>
      <c r="Y46" s="76"/>
      <c r="Z46" s="76" t="s">
        <v>253</v>
      </c>
      <c r="AA46" s="76" t="s">
        <v>34</v>
      </c>
      <c r="AB46" s="48"/>
      <c r="AC46" s="48"/>
      <c r="AD46" s="48"/>
      <c r="AE46" s="48"/>
      <c r="AF46" s="60" t="s">
        <v>140</v>
      </c>
      <c r="AG46" s="47"/>
      <c r="AH46" s="333"/>
      <c r="AI46" s="663"/>
      <c r="AJ46" s="413">
        <v>0</v>
      </c>
      <c r="AK46" s="341"/>
      <c r="AL46" s="76" t="s">
        <v>255</v>
      </c>
      <c r="AM46" s="100">
        <f>AJ46*AK46*AH46</f>
        <v>0</v>
      </c>
      <c r="AN46" s="101"/>
      <c r="AO46" s="48"/>
      <c r="AP46" s="96" t="s">
        <v>692</v>
      </c>
      <c r="AQ46" s="97"/>
      <c r="AR46" s="98"/>
      <c r="AS46" s="98"/>
      <c r="AT46" s="98"/>
      <c r="AU46" s="98"/>
      <c r="AV46" s="98"/>
      <c r="AW46" s="98"/>
      <c r="AX46" s="48"/>
      <c r="AZ46" s="93" t="s">
        <v>53</v>
      </c>
      <c r="BA46" s="93"/>
      <c r="BB46" s="93"/>
      <c r="BC46" s="232"/>
      <c r="BD46" s="98"/>
      <c r="BE46" s="98"/>
      <c r="BF46" s="98"/>
      <c r="BG46" s="93"/>
      <c r="BI46" s="48"/>
      <c r="BJ46" s="48"/>
      <c r="BK46" s="48"/>
      <c r="BL46" s="48"/>
      <c r="BM46" s="48"/>
      <c r="BN46" s="48"/>
      <c r="BO46" s="48"/>
      <c r="BP46" s="48"/>
      <c r="BQ46" s="48"/>
      <c r="BR46" s="48"/>
      <c r="BS46" s="48"/>
      <c r="BT46" s="48"/>
      <c r="BU46" s="48"/>
      <c r="BV46" s="48"/>
      <c r="BW46" s="48"/>
      <c r="BX46" s="51" t="s">
        <v>702</v>
      </c>
      <c r="BY46" s="559" t="s">
        <v>255</v>
      </c>
      <c r="BZ46" s="48"/>
      <c r="CA46" s="560">
        <f>+CA44</f>
        <v>0</v>
      </c>
      <c r="CB46" s="48"/>
      <c r="CC46" s="363"/>
      <c r="CD46" s="811"/>
      <c r="CE46" s="812"/>
      <c r="CF46" s="812"/>
      <c r="CG46" s="813"/>
      <c r="CH46" s="658"/>
      <c r="CI46" s="335">
        <v>0</v>
      </c>
      <c r="CJ46" s="613" t="s">
        <v>255</v>
      </c>
      <c r="CK46" s="655">
        <f t="shared" si="2"/>
        <v>0</v>
      </c>
      <c r="CL46" s="363"/>
      <c r="CM46" s="363"/>
    </row>
    <row r="47" spans="1:91" ht="11.1" customHeight="1" x14ac:dyDescent="0.2">
      <c r="A47" s="48"/>
      <c r="B47" s="93" t="s">
        <v>53</v>
      </c>
      <c r="C47" s="93"/>
      <c r="D47" s="93"/>
      <c r="E47" s="232"/>
      <c r="F47" s="98"/>
      <c r="G47" s="98"/>
      <c r="H47" s="98"/>
      <c r="I47" s="93"/>
      <c r="J47" s="48"/>
      <c r="K47" s="48"/>
      <c r="L47" s="93" t="s">
        <v>53</v>
      </c>
      <c r="M47" s="93"/>
      <c r="N47" s="93"/>
      <c r="O47" s="232"/>
      <c r="P47" s="98"/>
      <c r="Q47" s="98"/>
      <c r="R47" s="98"/>
      <c r="S47" s="93"/>
      <c r="T47" s="48"/>
      <c r="U47" s="48"/>
      <c r="V47" s="60" t="s">
        <v>140</v>
      </c>
      <c r="W47" s="47"/>
      <c r="X47" s="333"/>
      <c r="Y47" s="663"/>
      <c r="Z47" s="413">
        <v>0</v>
      </c>
      <c r="AA47" s="341"/>
      <c r="AB47" s="76" t="s">
        <v>255</v>
      </c>
      <c r="AC47" s="100">
        <f>Z47*AA47*X47</f>
        <v>0</v>
      </c>
      <c r="AD47" s="48"/>
      <c r="AE47" s="48"/>
      <c r="AF47" s="93" t="s">
        <v>53</v>
      </c>
      <c r="AG47" s="93"/>
      <c r="AH47" s="93"/>
      <c r="AI47" s="232"/>
      <c r="AJ47" s="98"/>
      <c r="AK47" s="98"/>
      <c r="AL47" s="98"/>
      <c r="AM47" s="93"/>
      <c r="AN47" s="101"/>
      <c r="AO47" s="48"/>
      <c r="AP47" s="48"/>
      <c r="AQ47" s="48"/>
      <c r="AR47" s="76" t="s">
        <v>520</v>
      </c>
      <c r="AS47" s="76"/>
      <c r="AT47" s="76" t="s">
        <v>253</v>
      </c>
      <c r="AU47" s="76" t="s">
        <v>34</v>
      </c>
      <c r="AV47" s="48"/>
      <c r="AW47" s="48"/>
      <c r="AX47" s="48"/>
      <c r="AZ47" s="92"/>
      <c r="BA47" s="92"/>
      <c r="BB47" s="76" t="s">
        <v>519</v>
      </c>
      <c r="BC47" s="76" t="s">
        <v>1114</v>
      </c>
      <c r="BD47" s="182" t="s">
        <v>253</v>
      </c>
      <c r="BE47" s="47"/>
      <c r="BF47" s="47"/>
      <c r="BG47" s="92"/>
      <c r="BI47" s="48"/>
      <c r="BJ47" s="48"/>
      <c r="BK47" s="48"/>
      <c r="BL47" s="48"/>
      <c r="BM47" s="48"/>
      <c r="BN47" s="48"/>
      <c r="BO47" s="51" t="s">
        <v>701</v>
      </c>
      <c r="BP47" s="76" t="s">
        <v>255</v>
      </c>
      <c r="BQ47" s="556">
        <f>I16+I25+I34+I43+I52+I61+S16+S25+S34+S43+S52+S61+AC16+AC25+AC35+AC44+AC53+AC62+AM16+AM25+AM34+AM43+AM52+AM61+AW16+AW26+AW35+AW44+AW54+AW63+BG15+BG24+BG33+BG42+BG51+BG60+BQ16+BQ25+BQ35+BQ45</f>
        <v>0</v>
      </c>
      <c r="BR47" s="48"/>
      <c r="CB47" s="48"/>
      <c r="CC47" s="363"/>
      <c r="CD47" s="811"/>
      <c r="CE47" s="812"/>
      <c r="CF47" s="812"/>
      <c r="CG47" s="813"/>
      <c r="CH47" s="658"/>
      <c r="CI47" s="335">
        <v>0</v>
      </c>
      <c r="CJ47" s="613" t="s">
        <v>255</v>
      </c>
      <c r="CK47" s="655">
        <f t="shared" si="2"/>
        <v>0</v>
      </c>
      <c r="CL47" s="363"/>
      <c r="CM47" s="363"/>
    </row>
    <row r="48" spans="1:91" ht="11.1" customHeight="1" x14ac:dyDescent="0.2">
      <c r="A48" s="48"/>
      <c r="B48" s="92"/>
      <c r="C48" s="92"/>
      <c r="D48" s="76" t="s">
        <v>519</v>
      </c>
      <c r="E48" s="76" t="s">
        <v>1114</v>
      </c>
      <c r="F48" s="182" t="s">
        <v>253</v>
      </c>
      <c r="G48" s="47"/>
      <c r="H48" s="47"/>
      <c r="I48" s="92"/>
      <c r="J48" s="48"/>
      <c r="K48" s="48"/>
      <c r="L48" s="92"/>
      <c r="M48" s="92"/>
      <c r="N48" s="76" t="s">
        <v>519</v>
      </c>
      <c r="O48" s="76" t="s">
        <v>1114</v>
      </c>
      <c r="P48" s="182" t="s">
        <v>253</v>
      </c>
      <c r="Q48" s="47"/>
      <c r="R48" s="47"/>
      <c r="S48" s="92"/>
      <c r="T48" s="48"/>
      <c r="U48" s="48"/>
      <c r="V48" s="93" t="s">
        <v>53</v>
      </c>
      <c r="W48" s="93"/>
      <c r="X48" s="93"/>
      <c r="Y48" s="232"/>
      <c r="Z48" s="98"/>
      <c r="AA48" s="98"/>
      <c r="AB48" s="98"/>
      <c r="AC48" s="93"/>
      <c r="AD48" s="48"/>
      <c r="AE48" s="48"/>
      <c r="AF48" s="92"/>
      <c r="AG48" s="92"/>
      <c r="AH48" s="76" t="s">
        <v>519</v>
      </c>
      <c r="AI48" s="76" t="s">
        <v>1114</v>
      </c>
      <c r="AJ48" s="182" t="s">
        <v>253</v>
      </c>
      <c r="AK48" s="47"/>
      <c r="AL48" s="47"/>
      <c r="AM48" s="92"/>
      <c r="AN48" s="101"/>
      <c r="AO48" s="48"/>
      <c r="AP48" s="60" t="s">
        <v>140</v>
      </c>
      <c r="AQ48" s="47"/>
      <c r="AR48" s="333"/>
      <c r="AS48" s="663"/>
      <c r="AT48" s="413">
        <v>0</v>
      </c>
      <c r="AU48" s="341"/>
      <c r="AV48" s="76" t="s">
        <v>255</v>
      </c>
      <c r="AW48" s="100">
        <f>AT48*AU48*AR48</f>
        <v>0</v>
      </c>
      <c r="AX48" s="48"/>
      <c r="AZ48" s="85" t="s">
        <v>830</v>
      </c>
      <c r="BA48" s="92"/>
      <c r="BB48" s="333"/>
      <c r="BC48" s="333"/>
      <c r="BD48" s="337">
        <v>0</v>
      </c>
      <c r="BE48" s="137"/>
      <c r="BF48" s="76" t="s">
        <v>255</v>
      </c>
      <c r="BG48" s="100">
        <f>BD48*BC48*BB48</f>
        <v>0</v>
      </c>
      <c r="BI48" s="48"/>
      <c r="BJ48" s="48"/>
      <c r="BK48" s="48"/>
      <c r="BL48" s="48"/>
      <c r="BM48" s="48"/>
      <c r="BN48" s="48"/>
      <c r="BO48" s="51"/>
      <c r="BP48" s="48"/>
      <c r="BQ48" s="48"/>
      <c r="BR48" s="48"/>
      <c r="CB48" s="48"/>
      <c r="CC48" s="363"/>
      <c r="CD48" s="811"/>
      <c r="CE48" s="812"/>
      <c r="CF48" s="812"/>
      <c r="CG48" s="813"/>
      <c r="CH48" s="658"/>
      <c r="CI48" s="335">
        <v>0</v>
      </c>
      <c r="CJ48" s="613" t="s">
        <v>255</v>
      </c>
      <c r="CK48" s="655">
        <f t="shared" si="2"/>
        <v>0</v>
      </c>
      <c r="CL48" s="363"/>
      <c r="CM48" s="363"/>
    </row>
    <row r="49" spans="1:91" ht="11.1" customHeight="1" x14ac:dyDescent="0.2">
      <c r="A49" s="48"/>
      <c r="B49" s="85" t="s">
        <v>830</v>
      </c>
      <c r="C49" s="92"/>
      <c r="D49" s="333"/>
      <c r="E49" s="333"/>
      <c r="F49" s="337">
        <v>0</v>
      </c>
      <c r="G49" s="137"/>
      <c r="H49" s="76" t="s">
        <v>255</v>
      </c>
      <c r="I49" s="100">
        <f>F49*E49*D49</f>
        <v>0</v>
      </c>
      <c r="J49" s="48"/>
      <c r="K49" s="48"/>
      <c r="L49" s="85" t="s">
        <v>830</v>
      </c>
      <c r="M49" s="92"/>
      <c r="N49" s="333"/>
      <c r="O49" s="333"/>
      <c r="P49" s="337">
        <v>0</v>
      </c>
      <c r="Q49" s="137"/>
      <c r="R49" s="76" t="s">
        <v>255</v>
      </c>
      <c r="S49" s="100">
        <f>P49*O49*N49</f>
        <v>0</v>
      </c>
      <c r="T49" s="48"/>
      <c r="U49" s="48"/>
      <c r="V49" s="92"/>
      <c r="W49" s="92"/>
      <c r="X49" s="76" t="s">
        <v>519</v>
      </c>
      <c r="Y49" s="76" t="s">
        <v>1114</v>
      </c>
      <c r="Z49" s="182" t="s">
        <v>253</v>
      </c>
      <c r="AA49" s="47"/>
      <c r="AB49" s="47"/>
      <c r="AC49" s="92"/>
      <c r="AD49" s="48"/>
      <c r="AE49" s="48"/>
      <c r="AF49" s="85" t="s">
        <v>830</v>
      </c>
      <c r="AG49" s="92"/>
      <c r="AH49" s="333"/>
      <c r="AI49" s="333"/>
      <c r="AJ49" s="337">
        <v>0</v>
      </c>
      <c r="AK49" s="137"/>
      <c r="AL49" s="76" t="s">
        <v>255</v>
      </c>
      <c r="AM49" s="100">
        <f>AJ49*AI49*AH49</f>
        <v>0</v>
      </c>
      <c r="AN49" s="101"/>
      <c r="AO49" s="48"/>
      <c r="AP49" s="93" t="s">
        <v>53</v>
      </c>
      <c r="AQ49" s="93"/>
      <c r="AR49" s="93"/>
      <c r="AS49" s="232"/>
      <c r="AT49" s="98"/>
      <c r="AU49" s="98"/>
      <c r="AV49" s="98"/>
      <c r="AW49" s="93"/>
      <c r="AX49" s="48"/>
      <c r="AZ49" s="85" t="s">
        <v>831</v>
      </c>
      <c r="BA49" s="92"/>
      <c r="BB49" s="333"/>
      <c r="BC49" s="333"/>
      <c r="BD49" s="248">
        <f>0.75*BD48</f>
        <v>0</v>
      </c>
      <c r="BE49" s="137"/>
      <c r="BF49" s="76" t="s">
        <v>255</v>
      </c>
      <c r="BG49" s="100">
        <f>BD49*BC49*BB49</f>
        <v>0</v>
      </c>
      <c r="BI49" s="48"/>
      <c r="BJ49" s="48"/>
      <c r="BK49" s="48"/>
      <c r="BL49" s="48"/>
      <c r="BM49" s="48"/>
      <c r="BN49" s="48"/>
      <c r="BO49" s="48"/>
      <c r="BP49" s="48"/>
      <c r="BQ49" s="48"/>
      <c r="BR49" s="48"/>
      <c r="CB49" s="48"/>
      <c r="CC49" s="363"/>
      <c r="CD49" s="811"/>
      <c r="CE49" s="812"/>
      <c r="CF49" s="812"/>
      <c r="CG49" s="813"/>
      <c r="CH49" s="658"/>
      <c r="CI49" s="335">
        <v>0</v>
      </c>
      <c r="CJ49" s="613" t="s">
        <v>255</v>
      </c>
      <c r="CK49" s="655">
        <f t="shared" si="2"/>
        <v>0</v>
      </c>
      <c r="CL49" s="363"/>
      <c r="CM49" s="363"/>
    </row>
    <row r="50" spans="1:91" ht="11.1" customHeight="1" x14ac:dyDescent="0.2">
      <c r="A50" s="48"/>
      <c r="B50" s="85" t="s">
        <v>831</v>
      </c>
      <c r="C50" s="92"/>
      <c r="D50" s="333"/>
      <c r="E50" s="333"/>
      <c r="F50" s="248">
        <f>0.75*F49</f>
        <v>0</v>
      </c>
      <c r="G50" s="137"/>
      <c r="H50" s="76" t="s">
        <v>255</v>
      </c>
      <c r="I50" s="100">
        <f>F50*E50*D50</f>
        <v>0</v>
      </c>
      <c r="J50" s="48"/>
      <c r="K50" s="48"/>
      <c r="L50" s="85" t="s">
        <v>831</v>
      </c>
      <c r="M50" s="92"/>
      <c r="N50" s="333"/>
      <c r="O50" s="333"/>
      <c r="P50" s="248">
        <f>0.75*P49</f>
        <v>0</v>
      </c>
      <c r="Q50" s="137"/>
      <c r="R50" s="76" t="s">
        <v>255</v>
      </c>
      <c r="S50" s="100">
        <f>P50*O50*N50</f>
        <v>0</v>
      </c>
      <c r="T50" s="48"/>
      <c r="U50" s="48"/>
      <c r="V50" s="85" t="s">
        <v>830</v>
      </c>
      <c r="W50" s="92"/>
      <c r="X50" s="333"/>
      <c r="Y50" s="333"/>
      <c r="Z50" s="337">
        <v>0</v>
      </c>
      <c r="AA50" s="137"/>
      <c r="AB50" s="76" t="s">
        <v>255</v>
      </c>
      <c r="AC50" s="100">
        <f>Z50*Y50*X50</f>
        <v>0</v>
      </c>
      <c r="AD50" s="48"/>
      <c r="AE50" s="48"/>
      <c r="AF50" s="85" t="s">
        <v>831</v>
      </c>
      <c r="AG50" s="92"/>
      <c r="AH50" s="333"/>
      <c r="AI50" s="333"/>
      <c r="AJ50" s="248">
        <f>0.75*AJ49</f>
        <v>0</v>
      </c>
      <c r="AK50" s="137"/>
      <c r="AL50" s="76" t="s">
        <v>255</v>
      </c>
      <c r="AM50" s="100">
        <f>AJ50*AI50*AH50</f>
        <v>0</v>
      </c>
      <c r="AN50" s="101"/>
      <c r="AO50" s="48"/>
      <c r="AP50" s="92"/>
      <c r="AQ50" s="92"/>
      <c r="AR50" s="76" t="s">
        <v>519</v>
      </c>
      <c r="AS50" s="76" t="s">
        <v>1114</v>
      </c>
      <c r="AT50" s="182" t="s">
        <v>253</v>
      </c>
      <c r="AU50" s="47"/>
      <c r="AV50" s="47"/>
      <c r="AW50" s="92"/>
      <c r="AX50" s="48"/>
      <c r="AZ50" s="105" t="s">
        <v>626</v>
      </c>
      <c r="BA50" s="94"/>
      <c r="BB50" s="333"/>
      <c r="BC50" s="333"/>
      <c r="BD50" s="337">
        <v>0</v>
      </c>
      <c r="BE50" s="303"/>
      <c r="BF50" s="77" t="s">
        <v>255</v>
      </c>
      <c r="BG50" s="95">
        <f>BD50*BC50*BB50</f>
        <v>0</v>
      </c>
      <c r="BI50" s="48"/>
      <c r="BJ50" s="48"/>
      <c r="BK50" s="48"/>
      <c r="BL50" s="48"/>
      <c r="BM50" s="48"/>
      <c r="BN50" s="48"/>
      <c r="BO50" s="48"/>
      <c r="BP50" s="48"/>
      <c r="BQ50" s="48"/>
      <c r="BR50" s="48"/>
      <c r="CB50" s="48"/>
      <c r="CC50" s="363"/>
      <c r="CD50" s="811"/>
      <c r="CE50" s="812"/>
      <c r="CF50" s="812"/>
      <c r="CG50" s="813"/>
      <c r="CH50" s="658"/>
      <c r="CI50" s="335">
        <v>0</v>
      </c>
      <c r="CJ50" s="613" t="s">
        <v>255</v>
      </c>
      <c r="CK50" s="655">
        <f t="shared" si="2"/>
        <v>0</v>
      </c>
      <c r="CL50" s="363"/>
      <c r="CM50" s="363"/>
    </row>
    <row r="51" spans="1:91" ht="11.1" customHeight="1" x14ac:dyDescent="0.2">
      <c r="A51" s="48"/>
      <c r="B51" s="105" t="s">
        <v>626</v>
      </c>
      <c r="C51" s="94"/>
      <c r="D51" s="333"/>
      <c r="E51" s="333"/>
      <c r="F51" s="337">
        <v>0</v>
      </c>
      <c r="G51" s="303"/>
      <c r="H51" s="77" t="s">
        <v>255</v>
      </c>
      <c r="I51" s="95">
        <f>F51*E51*D51</f>
        <v>0</v>
      </c>
      <c r="J51" s="48"/>
      <c r="K51" s="48"/>
      <c r="L51" s="105" t="s">
        <v>626</v>
      </c>
      <c r="M51" s="94"/>
      <c r="N51" s="333"/>
      <c r="O51" s="333"/>
      <c r="P51" s="337">
        <v>0</v>
      </c>
      <c r="Q51" s="303"/>
      <c r="R51" s="77" t="s">
        <v>255</v>
      </c>
      <c r="S51" s="95">
        <f>P51*O51*N51</f>
        <v>0</v>
      </c>
      <c r="T51" s="48"/>
      <c r="U51" s="48"/>
      <c r="V51" s="85" t="s">
        <v>831</v>
      </c>
      <c r="W51" s="92"/>
      <c r="X51" s="333"/>
      <c r="Y51" s="333"/>
      <c r="Z51" s="248">
        <f>0.75*Z50</f>
        <v>0</v>
      </c>
      <c r="AA51" s="137"/>
      <c r="AB51" s="76" t="s">
        <v>255</v>
      </c>
      <c r="AC51" s="100">
        <f>Z51*Y51*X51</f>
        <v>0</v>
      </c>
      <c r="AD51" s="48"/>
      <c r="AE51" s="48"/>
      <c r="AF51" s="105" t="s">
        <v>626</v>
      </c>
      <c r="AG51" s="94"/>
      <c r="AH51" s="333"/>
      <c r="AI51" s="333"/>
      <c r="AJ51" s="337">
        <v>0</v>
      </c>
      <c r="AK51" s="303"/>
      <c r="AL51" s="77" t="s">
        <v>255</v>
      </c>
      <c r="AM51" s="95">
        <f>AJ51*AI51*AH51</f>
        <v>0</v>
      </c>
      <c r="AN51" s="92"/>
      <c r="AO51" s="184"/>
      <c r="AP51" s="85" t="s">
        <v>830</v>
      </c>
      <c r="AQ51" s="92"/>
      <c r="AR51" s="333"/>
      <c r="AS51" s="333"/>
      <c r="AT51" s="337">
        <v>0</v>
      </c>
      <c r="AU51" s="137"/>
      <c r="AV51" s="76" t="s">
        <v>255</v>
      </c>
      <c r="AW51" s="100">
        <f>AT51*AS51*AR51</f>
        <v>0</v>
      </c>
      <c r="AX51" s="48"/>
      <c r="AZ51" s="48"/>
      <c r="BA51" s="48"/>
      <c r="BB51" s="137"/>
      <c r="BC51" s="137"/>
      <c r="BD51" s="137"/>
      <c r="BE51" s="137"/>
      <c r="BF51" s="48"/>
      <c r="BG51" s="556">
        <f>+SUM(BG45:BG50)</f>
        <v>0</v>
      </c>
      <c r="BI51" s="48"/>
      <c r="BJ51" s="48"/>
      <c r="BK51" s="48"/>
      <c r="BL51" s="48"/>
      <c r="BM51" s="48"/>
      <c r="BN51" s="48"/>
      <c r="BO51" s="48"/>
      <c r="BP51" s="48"/>
      <c r="BQ51" s="48"/>
      <c r="BR51" s="48"/>
      <c r="CB51" s="48"/>
      <c r="CC51" s="363"/>
      <c r="CD51" s="811"/>
      <c r="CE51" s="812"/>
      <c r="CF51" s="812"/>
      <c r="CG51" s="813"/>
      <c r="CH51" s="658"/>
      <c r="CI51" s="335">
        <v>0</v>
      </c>
      <c r="CJ51" s="613" t="s">
        <v>255</v>
      </c>
      <c r="CK51" s="655">
        <f t="shared" si="2"/>
        <v>0</v>
      </c>
      <c r="CL51" s="363"/>
      <c r="CM51" s="363"/>
    </row>
    <row r="52" spans="1:91" ht="11.1" customHeight="1" x14ac:dyDescent="0.2">
      <c r="A52" s="48"/>
      <c r="B52" s="48"/>
      <c r="C52" s="48"/>
      <c r="D52" s="137"/>
      <c r="E52" s="137"/>
      <c r="F52" s="137"/>
      <c r="G52" s="137"/>
      <c r="H52" s="48"/>
      <c r="I52" s="556">
        <f>+SUM(I46:I51)</f>
        <v>0</v>
      </c>
      <c r="J52" s="48"/>
      <c r="K52" s="48"/>
      <c r="L52" s="48"/>
      <c r="M52" s="48"/>
      <c r="N52" s="137"/>
      <c r="O52" s="137"/>
      <c r="P52" s="137"/>
      <c r="Q52" s="137"/>
      <c r="R52" s="48"/>
      <c r="S52" s="556">
        <f>+SUM(S46:S51)</f>
        <v>0</v>
      </c>
      <c r="T52" s="48"/>
      <c r="U52" s="48"/>
      <c r="V52" s="105" t="s">
        <v>626</v>
      </c>
      <c r="W52" s="94"/>
      <c r="X52" s="333"/>
      <c r="Y52" s="333"/>
      <c r="Z52" s="337">
        <v>0</v>
      </c>
      <c r="AA52" s="303"/>
      <c r="AB52" s="77" t="s">
        <v>255</v>
      </c>
      <c r="AC52" s="95">
        <f>Z52*Y52*X52</f>
        <v>0</v>
      </c>
      <c r="AD52" s="48"/>
      <c r="AF52" s="48"/>
      <c r="AG52" s="48"/>
      <c r="AH52" s="137"/>
      <c r="AI52" s="137"/>
      <c r="AJ52" s="137"/>
      <c r="AK52" s="137"/>
      <c r="AL52" s="48"/>
      <c r="AM52" s="556">
        <f>+SUM(AM46:AM51)</f>
        <v>0</v>
      </c>
      <c r="AN52" s="92"/>
      <c r="AO52" s="48"/>
      <c r="AP52" s="85" t="s">
        <v>831</v>
      </c>
      <c r="AQ52" s="92"/>
      <c r="AR52" s="333"/>
      <c r="AS52" s="333"/>
      <c r="AT52" s="248">
        <f>0.75*AT51</f>
        <v>0</v>
      </c>
      <c r="AU52" s="137"/>
      <c r="AV52" s="76" t="s">
        <v>255</v>
      </c>
      <c r="AW52" s="100">
        <f>AT52*AS52*AR52</f>
        <v>0</v>
      </c>
      <c r="AX52" s="48"/>
      <c r="AZ52" s="96" t="s">
        <v>699</v>
      </c>
      <c r="BA52" s="97"/>
      <c r="BB52" s="98"/>
      <c r="BC52" s="98"/>
      <c r="BD52" s="98"/>
      <c r="BE52" s="98"/>
      <c r="BF52" s="98"/>
      <c r="BG52" s="98"/>
      <c r="BI52" s="48"/>
      <c r="BJ52" s="48"/>
      <c r="BK52" s="48"/>
      <c r="BL52" s="48"/>
      <c r="BM52" s="48"/>
      <c r="BN52" s="48"/>
      <c r="BO52" s="48"/>
      <c r="BP52" s="48"/>
      <c r="BQ52" s="48"/>
      <c r="BR52" s="48"/>
      <c r="CB52" s="48"/>
      <c r="CC52" s="363"/>
      <c r="CD52" s="811"/>
      <c r="CE52" s="812"/>
      <c r="CF52" s="812"/>
      <c r="CG52" s="813"/>
      <c r="CH52" s="658"/>
      <c r="CI52" s="335">
        <v>0</v>
      </c>
      <c r="CJ52" s="613" t="s">
        <v>255</v>
      </c>
      <c r="CK52" s="655">
        <f t="shared" si="2"/>
        <v>0</v>
      </c>
      <c r="CL52" s="363"/>
      <c r="CM52" s="363"/>
    </row>
    <row r="53" spans="1:91" ht="11.1" customHeight="1" x14ac:dyDescent="0.2">
      <c r="A53" s="48"/>
      <c r="B53" s="96" t="s">
        <v>656</v>
      </c>
      <c r="C53" s="97"/>
      <c r="D53" s="98"/>
      <c r="E53" s="98"/>
      <c r="F53" s="98"/>
      <c r="G53" s="98"/>
      <c r="H53" s="98"/>
      <c r="I53" s="98"/>
      <c r="J53" s="48"/>
      <c r="L53" s="96" t="s">
        <v>677</v>
      </c>
      <c r="M53" s="97"/>
      <c r="N53" s="98"/>
      <c r="O53" s="98"/>
      <c r="P53" s="98"/>
      <c r="Q53" s="98"/>
      <c r="R53" s="98"/>
      <c r="S53" s="98"/>
      <c r="T53" s="48"/>
      <c r="V53" s="48"/>
      <c r="W53" s="48"/>
      <c r="X53" s="137"/>
      <c r="Y53" s="137"/>
      <c r="Z53" s="137"/>
      <c r="AA53" s="137"/>
      <c r="AB53" s="48"/>
      <c r="AC53" s="556">
        <f>+SUM(AC47:AC52)</f>
        <v>0</v>
      </c>
      <c r="AF53" s="96" t="s">
        <v>685</v>
      </c>
      <c r="AG53" s="97"/>
      <c r="AH53" s="98"/>
      <c r="AI53" s="98"/>
      <c r="AJ53" s="98"/>
      <c r="AK53" s="98"/>
      <c r="AL53" s="98"/>
      <c r="AM53" s="98"/>
      <c r="AN53" s="101"/>
      <c r="AO53" s="48"/>
      <c r="AP53" s="105" t="s">
        <v>626</v>
      </c>
      <c r="AQ53" s="94"/>
      <c r="AR53" s="333"/>
      <c r="AS53" s="333"/>
      <c r="AT53" s="337">
        <v>0</v>
      </c>
      <c r="AU53" s="303"/>
      <c r="AV53" s="77" t="s">
        <v>255</v>
      </c>
      <c r="AW53" s="95">
        <f>AT53*AS53*AR53</f>
        <v>0</v>
      </c>
      <c r="AX53" s="48"/>
      <c r="AZ53" s="48"/>
      <c r="BA53" s="48"/>
      <c r="BB53" s="76" t="s">
        <v>520</v>
      </c>
      <c r="BC53" s="76"/>
      <c r="BD53" s="76" t="s">
        <v>253</v>
      </c>
      <c r="BE53" s="76" t="s">
        <v>34</v>
      </c>
      <c r="BF53" s="48"/>
      <c r="BG53" s="48"/>
      <c r="BI53" s="48"/>
      <c r="BJ53" s="48"/>
      <c r="BK53" s="48"/>
      <c r="BL53" s="48"/>
      <c r="BM53" s="48"/>
      <c r="BN53" s="48"/>
      <c r="BO53" s="48"/>
      <c r="BP53" s="48"/>
      <c r="BQ53" s="48"/>
      <c r="BR53" s="48"/>
      <c r="CB53" s="48"/>
      <c r="CC53" s="363"/>
      <c r="CD53" s="811"/>
      <c r="CE53" s="812"/>
      <c r="CF53" s="812"/>
      <c r="CG53" s="813"/>
      <c r="CH53" s="658"/>
      <c r="CI53" s="335">
        <v>0</v>
      </c>
      <c r="CJ53" s="613" t="s">
        <v>255</v>
      </c>
      <c r="CK53" s="655">
        <f t="shared" si="2"/>
        <v>0</v>
      </c>
      <c r="CL53" s="363"/>
      <c r="CM53" s="363"/>
    </row>
    <row r="54" spans="1:91" ht="11.1" customHeight="1" x14ac:dyDescent="0.2">
      <c r="A54" s="48"/>
      <c r="B54" s="48"/>
      <c r="C54" s="48"/>
      <c r="D54" s="76" t="s">
        <v>520</v>
      </c>
      <c r="E54" s="76"/>
      <c r="F54" s="76" t="s">
        <v>253</v>
      </c>
      <c r="G54" s="76" t="s">
        <v>34</v>
      </c>
      <c r="H54" s="48"/>
      <c r="I54" s="48"/>
      <c r="J54" s="48"/>
      <c r="L54" s="48"/>
      <c r="M54" s="48"/>
      <c r="N54" s="76" t="s">
        <v>520</v>
      </c>
      <c r="O54" s="76"/>
      <c r="P54" s="76" t="s">
        <v>253</v>
      </c>
      <c r="Q54" s="76" t="s">
        <v>34</v>
      </c>
      <c r="R54" s="48"/>
      <c r="S54" s="48"/>
      <c r="T54" s="48"/>
      <c r="V54" s="96" t="s">
        <v>680</v>
      </c>
      <c r="W54" s="97"/>
      <c r="X54" s="98"/>
      <c r="Y54" s="98"/>
      <c r="Z54" s="98"/>
      <c r="AA54" s="98"/>
      <c r="AB54" s="98"/>
      <c r="AC54" s="98"/>
      <c r="AF54" s="48"/>
      <c r="AG54" s="48"/>
      <c r="AH54" s="76" t="s">
        <v>520</v>
      </c>
      <c r="AI54" s="76"/>
      <c r="AJ54" s="76" t="s">
        <v>253</v>
      </c>
      <c r="AK54" s="76" t="s">
        <v>34</v>
      </c>
      <c r="AL54" s="48"/>
      <c r="AM54" s="48"/>
      <c r="AN54" s="101"/>
      <c r="AO54" s="48"/>
      <c r="AP54" s="48"/>
      <c r="AQ54" s="48"/>
      <c r="AR54" s="137"/>
      <c r="AS54" s="137"/>
      <c r="AT54" s="137"/>
      <c r="AU54" s="137"/>
      <c r="AV54" s="48"/>
      <c r="AW54" s="556">
        <f>+SUM(AW48:AW53)</f>
        <v>0</v>
      </c>
      <c r="AX54" s="48"/>
      <c r="AZ54" s="60" t="s">
        <v>140</v>
      </c>
      <c r="BA54" s="47"/>
      <c r="BB54" s="333"/>
      <c r="BC54" s="663"/>
      <c r="BD54" s="413">
        <v>0</v>
      </c>
      <c r="BE54" s="341"/>
      <c r="BF54" s="76" t="s">
        <v>255</v>
      </c>
      <c r="BG54" s="100">
        <f>BD54*BE54*BB54</f>
        <v>0</v>
      </c>
      <c r="BI54" s="48"/>
      <c r="BJ54" s="48"/>
      <c r="BK54" s="48"/>
      <c r="BL54" s="48"/>
      <c r="BM54" s="48"/>
      <c r="BN54" s="48"/>
      <c r="BO54" s="48"/>
      <c r="BP54" s="48"/>
      <c r="BQ54" s="48"/>
      <c r="BR54" s="48"/>
      <c r="CB54" s="48"/>
      <c r="CC54" s="363"/>
      <c r="CD54" s="811"/>
      <c r="CE54" s="812"/>
      <c r="CF54" s="812"/>
      <c r="CG54" s="813"/>
      <c r="CH54" s="658"/>
      <c r="CI54" s="335">
        <v>0</v>
      </c>
      <c r="CJ54" s="613" t="s">
        <v>255</v>
      </c>
      <c r="CK54" s="655">
        <f t="shared" si="2"/>
        <v>0</v>
      </c>
      <c r="CL54" s="363"/>
      <c r="CM54" s="363"/>
    </row>
    <row r="55" spans="1:91" ht="11.1" customHeight="1" x14ac:dyDescent="0.2">
      <c r="A55" s="48"/>
      <c r="B55" s="60" t="s">
        <v>140</v>
      </c>
      <c r="C55" s="47"/>
      <c r="D55" s="333"/>
      <c r="E55" s="663"/>
      <c r="F55" s="413">
        <v>0</v>
      </c>
      <c r="G55" s="341"/>
      <c r="H55" s="76" t="s">
        <v>255</v>
      </c>
      <c r="I55" s="100">
        <f>F55*G55*D55</f>
        <v>0</v>
      </c>
      <c r="J55" s="48"/>
      <c r="L55" s="60" t="s">
        <v>140</v>
      </c>
      <c r="M55" s="47"/>
      <c r="N55" s="333"/>
      <c r="O55" s="663"/>
      <c r="P55" s="413">
        <v>0</v>
      </c>
      <c r="Q55" s="341"/>
      <c r="R55" s="76" t="s">
        <v>255</v>
      </c>
      <c r="S55" s="100">
        <f>P55*Q55*N55</f>
        <v>0</v>
      </c>
      <c r="T55" s="48"/>
      <c r="V55" s="48"/>
      <c r="W55" s="48"/>
      <c r="X55" s="76" t="s">
        <v>520</v>
      </c>
      <c r="Y55" s="76"/>
      <c r="Z55" s="76" t="s">
        <v>253</v>
      </c>
      <c r="AA55" s="76" t="s">
        <v>34</v>
      </c>
      <c r="AB55" s="48"/>
      <c r="AC55" s="48"/>
      <c r="AF55" s="60" t="s">
        <v>140</v>
      </c>
      <c r="AG55" s="47"/>
      <c r="AH55" s="333"/>
      <c r="AI55" s="663"/>
      <c r="AJ55" s="413">
        <v>0</v>
      </c>
      <c r="AK55" s="341"/>
      <c r="AL55" s="76" t="s">
        <v>255</v>
      </c>
      <c r="AM55" s="100">
        <f>AJ55*AK55*AH55</f>
        <v>0</v>
      </c>
      <c r="AN55" s="101"/>
      <c r="AO55" s="48"/>
      <c r="AP55" s="96" t="s">
        <v>693</v>
      </c>
      <c r="AQ55" s="97"/>
      <c r="AR55" s="98"/>
      <c r="AS55" s="98"/>
      <c r="AT55" s="98"/>
      <c r="AU55" s="98"/>
      <c r="AV55" s="98"/>
      <c r="AW55" s="98"/>
      <c r="AX55" s="48"/>
      <c r="AZ55" s="93" t="s">
        <v>53</v>
      </c>
      <c r="BA55" s="93"/>
      <c r="BB55" s="93"/>
      <c r="BC55" s="232"/>
      <c r="BD55" s="98"/>
      <c r="BE55" s="98"/>
      <c r="BF55" s="98"/>
      <c r="BG55" s="93"/>
      <c r="BI55" s="48"/>
      <c r="BJ55" s="48"/>
      <c r="BK55" s="48"/>
      <c r="BL55" s="48"/>
      <c r="BM55" s="48"/>
      <c r="BN55" s="48"/>
      <c r="BO55" s="48"/>
      <c r="BP55" s="48"/>
      <c r="BQ55" s="48"/>
      <c r="BR55" s="48"/>
      <c r="CB55" s="48"/>
      <c r="CC55" s="363"/>
      <c r="CD55" s="811"/>
      <c r="CE55" s="812"/>
      <c r="CF55" s="812"/>
      <c r="CG55" s="813"/>
      <c r="CH55" s="658"/>
      <c r="CI55" s="335">
        <v>0</v>
      </c>
      <c r="CJ55" s="613" t="s">
        <v>255</v>
      </c>
      <c r="CK55" s="655">
        <f t="shared" si="2"/>
        <v>0</v>
      </c>
      <c r="CL55" s="363"/>
      <c r="CM55" s="363"/>
    </row>
    <row r="56" spans="1:91" ht="11.1" customHeight="1" x14ac:dyDescent="0.2">
      <c r="A56" s="48"/>
      <c r="B56" s="93" t="s">
        <v>53</v>
      </c>
      <c r="C56" s="93"/>
      <c r="D56" s="93"/>
      <c r="E56" s="232"/>
      <c r="F56" s="98"/>
      <c r="G56" s="98"/>
      <c r="H56" s="98"/>
      <c r="I56" s="93"/>
      <c r="J56" s="184"/>
      <c r="L56" s="93" t="s">
        <v>53</v>
      </c>
      <c r="M56" s="93"/>
      <c r="N56" s="93"/>
      <c r="O56" s="232"/>
      <c r="P56" s="98"/>
      <c r="Q56" s="98"/>
      <c r="R56" s="98"/>
      <c r="S56" s="93"/>
      <c r="T56" s="184"/>
      <c r="V56" s="60" t="s">
        <v>140</v>
      </c>
      <c r="W56" s="47"/>
      <c r="X56" s="333"/>
      <c r="Y56" s="663"/>
      <c r="Z56" s="413">
        <v>0</v>
      </c>
      <c r="AA56" s="341"/>
      <c r="AB56" s="76" t="s">
        <v>255</v>
      </c>
      <c r="AC56" s="100">
        <f>Z56*AA56*X56</f>
        <v>0</v>
      </c>
      <c r="AF56" s="93" t="s">
        <v>53</v>
      </c>
      <c r="AG56" s="93"/>
      <c r="AH56" s="93"/>
      <c r="AI56" s="232"/>
      <c r="AJ56" s="98"/>
      <c r="AK56" s="98"/>
      <c r="AL56" s="98"/>
      <c r="AM56" s="93"/>
      <c r="AN56" s="12"/>
      <c r="AO56" s="48"/>
      <c r="AP56" s="48"/>
      <c r="AQ56" s="48"/>
      <c r="AR56" s="76" t="s">
        <v>520</v>
      </c>
      <c r="AS56" s="76"/>
      <c r="AT56" s="76" t="s">
        <v>253</v>
      </c>
      <c r="AU56" s="76" t="s">
        <v>34</v>
      </c>
      <c r="AV56" s="48"/>
      <c r="AW56" s="48"/>
      <c r="AX56" s="48"/>
      <c r="AZ56" s="92"/>
      <c r="BA56" s="92"/>
      <c r="BB56" s="76" t="s">
        <v>519</v>
      </c>
      <c r="BC56" s="76" t="s">
        <v>1114</v>
      </c>
      <c r="BD56" s="182" t="s">
        <v>253</v>
      </c>
      <c r="BE56" s="47"/>
      <c r="BF56" s="47"/>
      <c r="BG56" s="92"/>
      <c r="BI56" s="48"/>
      <c r="BJ56" s="48"/>
      <c r="BK56" s="48"/>
      <c r="BL56" s="48"/>
      <c r="BM56" s="48"/>
      <c r="BN56" s="48"/>
      <c r="BO56" s="48"/>
      <c r="BP56" s="48"/>
      <c r="BQ56" s="48"/>
      <c r="BR56" s="48"/>
      <c r="CC56" s="363"/>
      <c r="CD56" s="811"/>
      <c r="CE56" s="812"/>
      <c r="CF56" s="812"/>
      <c r="CG56" s="813"/>
      <c r="CH56" s="658"/>
      <c r="CI56" s="335">
        <v>0</v>
      </c>
      <c r="CJ56" s="613" t="s">
        <v>255</v>
      </c>
      <c r="CK56" s="655">
        <f t="shared" si="2"/>
        <v>0</v>
      </c>
      <c r="CL56" s="363"/>
      <c r="CM56" s="363"/>
    </row>
    <row r="57" spans="1:91" ht="11.1" customHeight="1" x14ac:dyDescent="0.2">
      <c r="A57" s="48"/>
      <c r="B57" s="92"/>
      <c r="C57" s="92"/>
      <c r="D57" s="76" t="s">
        <v>519</v>
      </c>
      <c r="E57" s="76" t="s">
        <v>1114</v>
      </c>
      <c r="F57" s="182" t="s">
        <v>253</v>
      </c>
      <c r="G57" s="47"/>
      <c r="H57" s="47"/>
      <c r="I57" s="92"/>
      <c r="J57" s="48"/>
      <c r="L57" s="92"/>
      <c r="M57" s="92"/>
      <c r="N57" s="76" t="s">
        <v>519</v>
      </c>
      <c r="O57" s="76" t="s">
        <v>1114</v>
      </c>
      <c r="P57" s="182" t="s">
        <v>253</v>
      </c>
      <c r="Q57" s="47"/>
      <c r="R57" s="47"/>
      <c r="S57" s="92"/>
      <c r="T57" s="48"/>
      <c r="V57" s="93" t="s">
        <v>53</v>
      </c>
      <c r="W57" s="93"/>
      <c r="X57" s="93"/>
      <c r="Y57" s="232"/>
      <c r="Z57" s="98"/>
      <c r="AA57" s="98"/>
      <c r="AB57" s="98"/>
      <c r="AC57" s="93"/>
      <c r="AF57" s="92"/>
      <c r="AG57" s="92"/>
      <c r="AH57" s="76" t="s">
        <v>519</v>
      </c>
      <c r="AI57" s="76" t="s">
        <v>1114</v>
      </c>
      <c r="AJ57" s="182" t="s">
        <v>253</v>
      </c>
      <c r="AK57" s="47"/>
      <c r="AL57" s="47"/>
      <c r="AM57" s="92"/>
      <c r="AN57" s="47"/>
      <c r="AO57" s="48"/>
      <c r="AP57" s="60" t="s">
        <v>140</v>
      </c>
      <c r="AQ57" s="47"/>
      <c r="AR57" s="333"/>
      <c r="AS57" s="663"/>
      <c r="AT57" s="413">
        <v>0</v>
      </c>
      <c r="AU57" s="341"/>
      <c r="AV57" s="76" t="s">
        <v>255</v>
      </c>
      <c r="AW57" s="100">
        <f>AT57*AU57*AR57</f>
        <v>0</v>
      </c>
      <c r="AX57" s="48"/>
      <c r="AZ57" s="85" t="s">
        <v>830</v>
      </c>
      <c r="BA57" s="92"/>
      <c r="BB57" s="333"/>
      <c r="BC57" s="333"/>
      <c r="BD57" s="337">
        <v>0</v>
      </c>
      <c r="BE57" s="137"/>
      <c r="BF57" s="76" t="s">
        <v>255</v>
      </c>
      <c r="BG57" s="100">
        <f>BD57*BC57*BB57</f>
        <v>0</v>
      </c>
      <c r="CC57" s="363"/>
      <c r="CD57" s="660"/>
      <c r="CE57" s="661"/>
      <c r="CF57" s="661"/>
      <c r="CG57" s="662"/>
      <c r="CH57" s="658"/>
      <c r="CI57" s="335">
        <v>0</v>
      </c>
      <c r="CJ57" s="613"/>
      <c r="CK57" s="655">
        <f t="shared" si="2"/>
        <v>0</v>
      </c>
      <c r="CL57" s="363"/>
      <c r="CM57" s="363"/>
    </row>
    <row r="58" spans="1:91" ht="11.1" customHeight="1" x14ac:dyDescent="0.2">
      <c r="A58" s="48"/>
      <c r="B58" s="85" t="s">
        <v>830</v>
      </c>
      <c r="C58" s="92"/>
      <c r="D58" s="333"/>
      <c r="E58" s="333"/>
      <c r="F58" s="337"/>
      <c r="G58" s="137"/>
      <c r="H58" s="76" t="s">
        <v>255</v>
      </c>
      <c r="I58" s="100">
        <f>F58*E58*D58</f>
        <v>0</v>
      </c>
      <c r="J58" s="48"/>
      <c r="L58" s="85" t="s">
        <v>830</v>
      </c>
      <c r="M58" s="92"/>
      <c r="N58" s="333"/>
      <c r="O58" s="333"/>
      <c r="P58" s="337">
        <v>0</v>
      </c>
      <c r="Q58" s="137"/>
      <c r="R58" s="76" t="s">
        <v>255</v>
      </c>
      <c r="S58" s="100">
        <f>P58*O58*N58</f>
        <v>0</v>
      </c>
      <c r="T58" s="48"/>
      <c r="V58" s="92"/>
      <c r="W58" s="92"/>
      <c r="X58" s="76" t="s">
        <v>519</v>
      </c>
      <c r="Y58" s="76" t="s">
        <v>1114</v>
      </c>
      <c r="Z58" s="182" t="s">
        <v>253</v>
      </c>
      <c r="AA58" s="47"/>
      <c r="AB58" s="47"/>
      <c r="AC58" s="92"/>
      <c r="AF58" s="85" t="s">
        <v>830</v>
      </c>
      <c r="AG58" s="92"/>
      <c r="AH58" s="333"/>
      <c r="AI58" s="333"/>
      <c r="AJ58" s="337">
        <v>0</v>
      </c>
      <c r="AK58" s="137"/>
      <c r="AL58" s="76" t="s">
        <v>255</v>
      </c>
      <c r="AM58" s="100">
        <f>AJ58*AI58*AH58</f>
        <v>0</v>
      </c>
      <c r="AN58" s="48"/>
      <c r="AO58" s="48"/>
      <c r="AP58" s="93" t="s">
        <v>53</v>
      </c>
      <c r="AQ58" s="93"/>
      <c r="AR58" s="93"/>
      <c r="AS58" s="232"/>
      <c r="AT58" s="98"/>
      <c r="AU58" s="98"/>
      <c r="AV58" s="98"/>
      <c r="AW58" s="93"/>
      <c r="AX58" s="48"/>
      <c r="AZ58" s="85" t="s">
        <v>831</v>
      </c>
      <c r="BA58" s="92"/>
      <c r="BB58" s="333"/>
      <c r="BC58" s="333"/>
      <c r="BD58" s="248">
        <f>0.75*BD57</f>
        <v>0</v>
      </c>
      <c r="BE58" s="137"/>
      <c r="BF58" s="76" t="s">
        <v>255</v>
      </c>
      <c r="BG58" s="100">
        <f>BD58*BC58*BB58</f>
        <v>0</v>
      </c>
      <c r="CC58" s="363"/>
      <c r="CD58" s="811"/>
      <c r="CE58" s="812"/>
      <c r="CF58" s="812"/>
      <c r="CG58" s="813"/>
      <c r="CH58" s="658"/>
      <c r="CI58" s="335">
        <v>0</v>
      </c>
      <c r="CJ58" s="613" t="s">
        <v>255</v>
      </c>
      <c r="CK58" s="655">
        <f t="shared" si="2"/>
        <v>0</v>
      </c>
      <c r="CL58" s="363"/>
      <c r="CM58" s="363"/>
    </row>
    <row r="59" spans="1:91" ht="11.1" customHeight="1" x14ac:dyDescent="0.2">
      <c r="A59" s="48"/>
      <c r="B59" s="85" t="s">
        <v>831</v>
      </c>
      <c r="C59" s="92"/>
      <c r="D59" s="333"/>
      <c r="E59" s="333"/>
      <c r="F59" s="248">
        <f>0.75*F58</f>
        <v>0</v>
      </c>
      <c r="G59" s="137"/>
      <c r="H59" s="76" t="s">
        <v>255</v>
      </c>
      <c r="I59" s="100">
        <f>F59*E59*D59</f>
        <v>0</v>
      </c>
      <c r="J59" s="48"/>
      <c r="L59" s="85" t="s">
        <v>831</v>
      </c>
      <c r="M59" s="92"/>
      <c r="N59" s="333"/>
      <c r="O59" s="333"/>
      <c r="P59" s="248">
        <f>0.75*P58</f>
        <v>0</v>
      </c>
      <c r="Q59" s="137"/>
      <c r="R59" s="76" t="s">
        <v>255</v>
      </c>
      <c r="S59" s="100">
        <f>P59*O59*N59</f>
        <v>0</v>
      </c>
      <c r="T59" s="48"/>
      <c r="V59" s="85" t="s">
        <v>830</v>
      </c>
      <c r="W59" s="92"/>
      <c r="X59" s="333"/>
      <c r="Y59" s="333"/>
      <c r="Z59" s="337">
        <v>0</v>
      </c>
      <c r="AA59" s="137"/>
      <c r="AB59" s="76" t="s">
        <v>255</v>
      </c>
      <c r="AC59" s="100">
        <f>Z59*Y59*X59</f>
        <v>0</v>
      </c>
      <c r="AF59" s="85" t="s">
        <v>831</v>
      </c>
      <c r="AG59" s="92"/>
      <c r="AH59" s="333"/>
      <c r="AI59" s="333"/>
      <c r="AJ59" s="248">
        <f>0.75*AJ58</f>
        <v>0</v>
      </c>
      <c r="AK59" s="137"/>
      <c r="AL59" s="76" t="s">
        <v>255</v>
      </c>
      <c r="AM59" s="100">
        <f>AJ59*AI59*AH59</f>
        <v>0</v>
      </c>
      <c r="AN59" s="101"/>
      <c r="AO59" s="48"/>
      <c r="AP59" s="92"/>
      <c r="AQ59" s="92"/>
      <c r="AR59" s="76" t="s">
        <v>519</v>
      </c>
      <c r="AS59" s="76" t="s">
        <v>1114</v>
      </c>
      <c r="AT59" s="182" t="s">
        <v>253</v>
      </c>
      <c r="AU59" s="47"/>
      <c r="AV59" s="47"/>
      <c r="AW59" s="92"/>
      <c r="AX59" s="48"/>
      <c r="AZ59" s="105" t="s">
        <v>626</v>
      </c>
      <c r="BA59" s="94"/>
      <c r="BB59" s="333"/>
      <c r="BC59" s="333"/>
      <c r="BD59" s="337">
        <v>0</v>
      </c>
      <c r="BE59" s="303"/>
      <c r="BF59" s="77" t="s">
        <v>255</v>
      </c>
      <c r="BG59" s="95">
        <f>BD59*BC59*BB59</f>
        <v>0</v>
      </c>
      <c r="CC59" s="363"/>
      <c r="CD59" s="811"/>
      <c r="CE59" s="812"/>
      <c r="CF59" s="812"/>
      <c r="CG59" s="813"/>
      <c r="CH59" s="658"/>
      <c r="CI59" s="335">
        <v>0</v>
      </c>
      <c r="CJ59" s="613" t="s">
        <v>255</v>
      </c>
      <c r="CK59" s="655">
        <f t="shared" si="2"/>
        <v>0</v>
      </c>
      <c r="CL59" s="363"/>
      <c r="CM59" s="363"/>
    </row>
    <row r="60" spans="1:91" ht="11.1" customHeight="1" x14ac:dyDescent="0.2">
      <c r="B60" s="105" t="s">
        <v>626</v>
      </c>
      <c r="C60" s="94"/>
      <c r="D60" s="333"/>
      <c r="E60" s="333"/>
      <c r="F60" s="337"/>
      <c r="G60" s="303"/>
      <c r="H60" s="77" t="s">
        <v>255</v>
      </c>
      <c r="I60" s="95">
        <f>F60*E60*D60</f>
        <v>0</v>
      </c>
      <c r="L60" s="105" t="s">
        <v>626</v>
      </c>
      <c r="M60" s="94"/>
      <c r="N60" s="333"/>
      <c r="O60" s="333"/>
      <c r="P60" s="337">
        <v>0</v>
      </c>
      <c r="Q60" s="303"/>
      <c r="R60" s="77" t="s">
        <v>255</v>
      </c>
      <c r="S60" s="95">
        <f>P60*O60*N60</f>
        <v>0</v>
      </c>
      <c r="V60" s="85" t="s">
        <v>831</v>
      </c>
      <c r="W60" s="92"/>
      <c r="X60" s="333"/>
      <c r="Y60" s="333"/>
      <c r="Z60" s="248">
        <f>0.75*Z59</f>
        <v>0</v>
      </c>
      <c r="AA60" s="137"/>
      <c r="AB60" s="76" t="s">
        <v>255</v>
      </c>
      <c r="AC60" s="100">
        <f>Z60*Y60*X60</f>
        <v>0</v>
      </c>
      <c r="AF60" s="105" t="s">
        <v>626</v>
      </c>
      <c r="AG60" s="94"/>
      <c r="AH60" s="333"/>
      <c r="AI60" s="333"/>
      <c r="AJ60" s="337">
        <v>0</v>
      </c>
      <c r="AK60" s="303"/>
      <c r="AL60" s="77" t="s">
        <v>255</v>
      </c>
      <c r="AM60" s="95">
        <f>AJ60*AI60*AH60</f>
        <v>0</v>
      </c>
      <c r="AN60" s="101"/>
      <c r="AO60" s="48"/>
      <c r="AP60" s="85" t="s">
        <v>830</v>
      </c>
      <c r="AQ60" s="92"/>
      <c r="AR60" s="333"/>
      <c r="AS60" s="333"/>
      <c r="AT60" s="337">
        <v>0</v>
      </c>
      <c r="AU60" s="137"/>
      <c r="AV60" s="76" t="s">
        <v>255</v>
      </c>
      <c r="AW60" s="100">
        <f>AT60*AS60*AR60</f>
        <v>0</v>
      </c>
      <c r="AX60" s="48"/>
      <c r="AZ60" s="48"/>
      <c r="BA60" s="48"/>
      <c r="BB60" s="137"/>
      <c r="BC60" s="137"/>
      <c r="BD60" s="137"/>
      <c r="BE60" s="137"/>
      <c r="BF60" s="48"/>
      <c r="BG60" s="556">
        <f>+SUM(BG54:BG59)</f>
        <v>0</v>
      </c>
      <c r="CC60" s="363"/>
      <c r="CD60" s="811"/>
      <c r="CE60" s="812"/>
      <c r="CF60" s="812"/>
      <c r="CG60" s="813"/>
      <c r="CH60" s="658"/>
      <c r="CI60" s="335">
        <v>0</v>
      </c>
      <c r="CJ60" s="613" t="s">
        <v>255</v>
      </c>
      <c r="CK60" s="655">
        <f t="shared" si="2"/>
        <v>0</v>
      </c>
      <c r="CL60" s="363"/>
      <c r="CM60" s="363"/>
    </row>
    <row r="61" spans="1:91" ht="11.1" customHeight="1" x14ac:dyDescent="0.2">
      <c r="B61" s="48"/>
      <c r="C61" s="48"/>
      <c r="D61" s="137"/>
      <c r="E61" s="137"/>
      <c r="F61" s="137"/>
      <c r="G61" s="137"/>
      <c r="H61" s="48"/>
      <c r="I61" s="556">
        <f>+SUM(I55:I60)</f>
        <v>0</v>
      </c>
      <c r="L61" s="48"/>
      <c r="M61" s="48"/>
      <c r="N61" s="137"/>
      <c r="O61" s="137"/>
      <c r="P61" s="137"/>
      <c r="Q61" s="137"/>
      <c r="R61" s="48"/>
      <c r="S61" s="556">
        <f>+SUM(S55:S60)</f>
        <v>0</v>
      </c>
      <c r="V61" s="105" t="s">
        <v>626</v>
      </c>
      <c r="W61" s="94"/>
      <c r="X61" s="333"/>
      <c r="Y61" s="333"/>
      <c r="Z61" s="337">
        <v>0</v>
      </c>
      <c r="AA61" s="303"/>
      <c r="AB61" s="77" t="s">
        <v>255</v>
      </c>
      <c r="AC61" s="95">
        <f>Z61*Y61*X61</f>
        <v>0</v>
      </c>
      <c r="AF61" s="48"/>
      <c r="AG61" s="48"/>
      <c r="AH61" s="137"/>
      <c r="AI61" s="137"/>
      <c r="AJ61" s="137"/>
      <c r="AK61" s="137"/>
      <c r="AL61" s="48"/>
      <c r="AM61" s="556">
        <f>+SUM(AM55:AM60)</f>
        <v>0</v>
      </c>
      <c r="AN61" s="101"/>
      <c r="AO61" s="184"/>
      <c r="AP61" s="85" t="s">
        <v>831</v>
      </c>
      <c r="AQ61" s="92"/>
      <c r="AR61" s="333"/>
      <c r="AS61" s="333"/>
      <c r="AT61" s="248">
        <f>0.75*AT60</f>
        <v>0</v>
      </c>
      <c r="AU61" s="137"/>
      <c r="AV61" s="76" t="s">
        <v>255</v>
      </c>
      <c r="AW61" s="100">
        <f>AT61*AS61*AR61</f>
        <v>0</v>
      </c>
      <c r="AX61" s="48"/>
      <c r="CC61" s="363"/>
      <c r="CD61" s="363"/>
      <c r="CE61" s="363"/>
      <c r="CF61" s="363"/>
      <c r="CG61" s="363"/>
      <c r="CH61" s="561"/>
      <c r="CI61" s="562"/>
      <c r="CJ61" s="363"/>
      <c r="CK61" s="563"/>
      <c r="CL61" s="363"/>
      <c r="CM61" s="363"/>
    </row>
    <row r="62" spans="1:91" ht="11.1" customHeight="1" x14ac:dyDescent="0.2">
      <c r="B62" s="48"/>
      <c r="C62" s="48"/>
      <c r="D62" s="48"/>
      <c r="E62" s="48"/>
      <c r="F62" s="48"/>
      <c r="G62" s="48"/>
      <c r="H62" s="48"/>
      <c r="I62" s="48"/>
      <c r="V62" s="48"/>
      <c r="W62" s="48"/>
      <c r="X62" s="137"/>
      <c r="Y62" s="137"/>
      <c r="Z62" s="137"/>
      <c r="AA62" s="137"/>
      <c r="AB62" s="48"/>
      <c r="AC62" s="556">
        <f>+SUM(AC56:AC61)</f>
        <v>0</v>
      </c>
      <c r="AN62" s="101"/>
      <c r="AO62" s="48"/>
      <c r="AP62" s="105" t="s">
        <v>626</v>
      </c>
      <c r="AQ62" s="94"/>
      <c r="AR62" s="333"/>
      <c r="AS62" s="333"/>
      <c r="AT62" s="337">
        <v>0</v>
      </c>
      <c r="AU62" s="303"/>
      <c r="AV62" s="77" t="s">
        <v>255</v>
      </c>
      <c r="AW62" s="95">
        <f>AT62*AS62*AR62</f>
        <v>0</v>
      </c>
      <c r="AX62" s="48"/>
      <c r="CC62" s="363"/>
      <c r="CD62" s="363"/>
      <c r="CE62" s="363"/>
      <c r="CF62" s="363"/>
      <c r="CG62" s="363"/>
      <c r="CH62" s="137"/>
      <c r="CI62" s="51" t="s">
        <v>1176</v>
      </c>
      <c r="CJ62" s="559" t="s">
        <v>255</v>
      </c>
      <c r="CK62" s="568">
        <f>SUM(CK14:CK60)</f>
        <v>0</v>
      </c>
      <c r="CL62" s="363"/>
      <c r="CM62" s="363"/>
    </row>
    <row r="63" spans="1:91" ht="11.1" customHeight="1" x14ac:dyDescent="0.2">
      <c r="B63" s="48"/>
      <c r="C63" s="48"/>
      <c r="D63" s="48"/>
      <c r="E63" s="48"/>
      <c r="F63" s="48"/>
      <c r="G63" s="48"/>
      <c r="H63" s="48"/>
      <c r="I63" s="48"/>
      <c r="AN63" s="101"/>
      <c r="AO63" s="48"/>
      <c r="AP63" s="48"/>
      <c r="AQ63" s="48"/>
      <c r="AR63" s="137"/>
      <c r="AS63" s="137"/>
      <c r="AT63" s="137"/>
      <c r="AU63" s="137"/>
      <c r="AV63" s="48"/>
      <c r="AW63" s="556">
        <f>+SUM(AW57:AW62)</f>
        <v>0</v>
      </c>
      <c r="AX63" s="48"/>
      <c r="CC63" s="363"/>
      <c r="CD63" s="363"/>
      <c r="CE63" s="363"/>
      <c r="CF63" s="363"/>
      <c r="CG63" s="363"/>
      <c r="CH63" s="363"/>
      <c r="CI63" s="363"/>
      <c r="CJ63" s="363"/>
      <c r="CK63" s="363"/>
      <c r="CL63" s="363"/>
      <c r="CM63" s="363"/>
    </row>
    <row r="64" spans="1:91" ht="11.1" customHeight="1" x14ac:dyDescent="0.2">
      <c r="B64" s="48"/>
      <c r="C64" s="48"/>
      <c r="D64" s="48"/>
      <c r="E64" s="48"/>
      <c r="F64" s="48"/>
      <c r="G64" s="48"/>
      <c r="H64" s="48"/>
      <c r="I64" s="48"/>
      <c r="AN64" s="92"/>
      <c r="CC64" s="48"/>
      <c r="CD64" s="60"/>
      <c r="CF64" s="234"/>
      <c r="CG64" s="76"/>
      <c r="CH64" s="76"/>
      <c r="CI64" s="558" t="s">
        <v>588</v>
      </c>
      <c r="CJ64" s="559" t="s">
        <v>255</v>
      </c>
      <c r="CK64" s="569">
        <f>SUM(I16,I25,I34,I43,I52,I61,S16,S25,S25,S34,S43,S52,S61,AC16,AC25,AC35,AC44,AC53,AC62,AM16,AM25,AM34,AM43,AM52,AM61,AW16,AW26,AW35,AW44,AW54,AW63,BG15,BG24,BG33,BG42,BG51,BG60,BQ16,BQ25,BQ35,BQ45,CA14,CA18,CA22,CA33,CA44,CK62)</f>
        <v>0</v>
      </c>
      <c r="CL64" s="48"/>
      <c r="CM64" s="363"/>
    </row>
    <row r="65" spans="40:91" ht="11.1" customHeight="1" x14ac:dyDescent="0.2">
      <c r="AN65" s="92"/>
      <c r="CM65" s="363"/>
    </row>
    <row r="66" spans="40:91" ht="11.1" customHeight="1" x14ac:dyDescent="0.2">
      <c r="AN66" s="101"/>
      <c r="CM66" s="363"/>
    </row>
    <row r="67" spans="40:91" ht="11.1" customHeight="1" x14ac:dyDescent="0.2">
      <c r="AN67" s="101"/>
      <c r="CM67" s="363"/>
    </row>
    <row r="68" spans="40:91" ht="11.1" customHeight="1" x14ac:dyDescent="0.2">
      <c r="AN68" s="101"/>
      <c r="CM68" s="48"/>
    </row>
    <row r="69" spans="40:91" ht="11.1" customHeight="1" x14ac:dyDescent="0.2">
      <c r="AN69" s="12"/>
    </row>
    <row r="70" spans="40:91" ht="11.1" customHeight="1" x14ac:dyDescent="0.2">
      <c r="AN70" s="47"/>
    </row>
    <row r="71" spans="40:91" ht="11.45" customHeight="1" x14ac:dyDescent="0.2">
      <c r="AN71" s="48"/>
    </row>
    <row r="72" spans="40:91" ht="11.45" customHeight="1" x14ac:dyDescent="0.2">
      <c r="AN72" s="101"/>
    </row>
    <row r="73" spans="40:91" ht="11.45" customHeight="1" x14ac:dyDescent="0.2">
      <c r="AN73" s="101"/>
    </row>
    <row r="74" spans="40:91" ht="11.45" customHeight="1" x14ac:dyDescent="0.2">
      <c r="AN74" s="101"/>
    </row>
    <row r="75" spans="40:91" ht="11.45" customHeight="1" x14ac:dyDescent="0.2">
      <c r="AN75" s="101"/>
    </row>
    <row r="76" spans="40:91" ht="11.45" customHeight="1" x14ac:dyDescent="0.2">
      <c r="AN76" s="101"/>
    </row>
    <row r="77" spans="40:91" ht="11.45" customHeight="1" x14ac:dyDescent="0.2">
      <c r="AN77" s="92"/>
    </row>
    <row r="78" spans="40:91" ht="11.45" customHeight="1" x14ac:dyDescent="0.2">
      <c r="AN78" s="92"/>
    </row>
    <row r="79" spans="40:91" x14ac:dyDescent="0.2">
      <c r="AN79" s="101"/>
    </row>
    <row r="80" spans="40:91" x14ac:dyDescent="0.2">
      <c r="AN80" s="101"/>
    </row>
    <row r="81" spans="40:40" x14ac:dyDescent="0.2">
      <c r="AN81" s="101"/>
    </row>
    <row r="82" spans="40:40" x14ac:dyDescent="0.2">
      <c r="AN82" s="12"/>
    </row>
    <row r="83" spans="40:40" x14ac:dyDescent="0.2">
      <c r="AN83" s="47"/>
    </row>
    <row r="84" spans="40:40" x14ac:dyDescent="0.2">
      <c r="AN84" s="48"/>
    </row>
    <row r="85" spans="40:40" x14ac:dyDescent="0.2">
      <c r="AN85" s="101"/>
    </row>
    <row r="86" spans="40:40" x14ac:dyDescent="0.2">
      <c r="AN86" s="101"/>
    </row>
    <row r="87" spans="40:40" x14ac:dyDescent="0.2">
      <c r="AN87" s="101"/>
    </row>
    <row r="88" spans="40:40" x14ac:dyDescent="0.2">
      <c r="AN88" s="101"/>
    </row>
    <row r="89" spans="40:40" x14ac:dyDescent="0.2">
      <c r="AN89" s="101"/>
    </row>
    <row r="90" spans="40:40" x14ac:dyDescent="0.2">
      <c r="AN90" s="92"/>
    </row>
    <row r="91" spans="40:40" x14ac:dyDescent="0.2">
      <c r="AN91" s="92"/>
    </row>
    <row r="92" spans="40:40" x14ac:dyDescent="0.2">
      <c r="AN92" s="101"/>
    </row>
    <row r="93" spans="40:40" x14ac:dyDescent="0.2">
      <c r="AN93" s="101"/>
    </row>
    <row r="94" spans="40:40" x14ac:dyDescent="0.2">
      <c r="AN94" s="101"/>
    </row>
    <row r="95" spans="40:40" x14ac:dyDescent="0.2">
      <c r="AN95" s="12"/>
    </row>
    <row r="96" spans="40:40" x14ac:dyDescent="0.2">
      <c r="AN96" s="92"/>
    </row>
    <row r="97" spans="40:40" x14ac:dyDescent="0.2">
      <c r="AN97" s="92"/>
    </row>
    <row r="98" spans="40:40" x14ac:dyDescent="0.2">
      <c r="AN98" s="48"/>
    </row>
    <row r="99" spans="40:40" x14ac:dyDescent="0.2">
      <c r="AN99" s="101"/>
    </row>
    <row r="100" spans="40:40" x14ac:dyDescent="0.2">
      <c r="AN100" s="101"/>
    </row>
    <row r="101" spans="40:40" x14ac:dyDescent="0.2">
      <c r="AN101" s="101"/>
    </row>
    <row r="102" spans="40:40" x14ac:dyDescent="0.2">
      <c r="AN102" s="101"/>
    </row>
    <row r="103" spans="40:40" x14ac:dyDescent="0.2">
      <c r="AN103" s="101"/>
    </row>
    <row r="104" spans="40:40" x14ac:dyDescent="0.2">
      <c r="AN104" s="92"/>
    </row>
    <row r="105" spans="40:40" x14ac:dyDescent="0.2">
      <c r="AN105" s="92"/>
    </row>
    <row r="106" spans="40:40" x14ac:dyDescent="0.2">
      <c r="AN106" s="101"/>
    </row>
    <row r="107" spans="40:40" x14ac:dyDescent="0.2">
      <c r="AN107" s="101"/>
    </row>
    <row r="108" spans="40:40" x14ac:dyDescent="0.2">
      <c r="AN108" s="101"/>
    </row>
    <row r="109" spans="40:40" x14ac:dyDescent="0.2">
      <c r="AN109" s="12"/>
    </row>
    <row r="110" spans="40:40" x14ac:dyDescent="0.2">
      <c r="AN110" s="47"/>
    </row>
    <row r="111" spans="40:40" x14ac:dyDescent="0.2">
      <c r="AN111" s="48"/>
    </row>
    <row r="112" spans="40:40" x14ac:dyDescent="0.2">
      <c r="AN112" s="101"/>
    </row>
    <row r="113" spans="40:40" x14ac:dyDescent="0.2">
      <c r="AN113" s="101"/>
    </row>
    <row r="114" spans="40:40" x14ac:dyDescent="0.2">
      <c r="AN114" s="101"/>
    </row>
    <row r="115" spans="40:40" x14ac:dyDescent="0.2">
      <c r="AN115" s="101"/>
    </row>
    <row r="116" spans="40:40" x14ac:dyDescent="0.2">
      <c r="AN116" s="101"/>
    </row>
    <row r="117" spans="40:40" x14ac:dyDescent="0.2">
      <c r="AN117" s="92"/>
    </row>
    <row r="118" spans="40:40" x14ac:dyDescent="0.2">
      <c r="AN118" s="92"/>
    </row>
    <row r="119" spans="40:40" x14ac:dyDescent="0.2">
      <c r="AN119" s="101"/>
    </row>
    <row r="120" spans="40:40" x14ac:dyDescent="0.2">
      <c r="AN120" s="101"/>
    </row>
    <row r="121" spans="40:40" x14ac:dyDescent="0.2">
      <c r="AN121" s="101"/>
    </row>
    <row r="122" spans="40:40" x14ac:dyDescent="0.2">
      <c r="AN122" s="12"/>
    </row>
    <row r="123" spans="40:40" x14ac:dyDescent="0.2">
      <c r="AN123" s="47"/>
    </row>
    <row r="124" spans="40:40" x14ac:dyDescent="0.2">
      <c r="AN124" s="48"/>
    </row>
    <row r="125" spans="40:40" x14ac:dyDescent="0.2">
      <c r="AN125" s="101"/>
    </row>
    <row r="126" spans="40:40" x14ac:dyDescent="0.2">
      <c r="AN126" s="101"/>
    </row>
    <row r="127" spans="40:40" x14ac:dyDescent="0.2">
      <c r="AN127" s="101"/>
    </row>
    <row r="128" spans="40:40" x14ac:dyDescent="0.2">
      <c r="AN128" s="101"/>
    </row>
    <row r="129" spans="40:40" x14ac:dyDescent="0.2">
      <c r="AN129" s="101"/>
    </row>
    <row r="130" spans="40:40" x14ac:dyDescent="0.2">
      <c r="AN130" s="92"/>
    </row>
    <row r="131" spans="40:40" x14ac:dyDescent="0.2">
      <c r="AN131" s="92"/>
    </row>
    <row r="132" spans="40:40" x14ac:dyDescent="0.2">
      <c r="AN132" s="101"/>
    </row>
    <row r="133" spans="40:40" x14ac:dyDescent="0.2">
      <c r="AN133" s="101"/>
    </row>
    <row r="134" spans="40:40" x14ac:dyDescent="0.2">
      <c r="AN134" s="101"/>
    </row>
    <row r="135" spans="40:40" x14ac:dyDescent="0.2">
      <c r="AN135" s="12"/>
    </row>
    <row r="136" spans="40:40" x14ac:dyDescent="0.2">
      <c r="AN136" s="48"/>
    </row>
    <row r="137" spans="40:40" x14ac:dyDescent="0.2">
      <c r="AN137" s="92"/>
    </row>
    <row r="138" spans="40:40" x14ac:dyDescent="0.2">
      <c r="AN138" s="47"/>
    </row>
    <row r="139" spans="40:40" x14ac:dyDescent="0.2">
      <c r="AN139" s="48"/>
    </row>
    <row r="140" spans="40:40" x14ac:dyDescent="0.2">
      <c r="AN140" s="101"/>
    </row>
    <row r="141" spans="40:40" x14ac:dyDescent="0.2">
      <c r="AN141" s="101"/>
    </row>
    <row r="142" spans="40:40" x14ac:dyDescent="0.2">
      <c r="AN142" s="101"/>
    </row>
    <row r="143" spans="40:40" x14ac:dyDescent="0.2">
      <c r="AN143" s="101"/>
    </row>
    <row r="144" spans="40:40" x14ac:dyDescent="0.2">
      <c r="AN144" s="101"/>
    </row>
    <row r="145" spans="12:40" x14ac:dyDescent="0.2">
      <c r="AN145" s="92"/>
    </row>
    <row r="146" spans="12:40" x14ac:dyDescent="0.2">
      <c r="AN146" s="92"/>
    </row>
    <row r="147" spans="12:40" x14ac:dyDescent="0.2">
      <c r="AN147" s="101"/>
    </row>
    <row r="148" spans="12:40" x14ac:dyDescent="0.2">
      <c r="AN148" s="101"/>
    </row>
    <row r="149" spans="12:40" x14ac:dyDescent="0.2">
      <c r="AN149" s="101"/>
    </row>
    <row r="150" spans="12:40" x14ac:dyDescent="0.2">
      <c r="AN150" s="12"/>
    </row>
    <row r="151" spans="12:40" x14ac:dyDescent="0.2">
      <c r="AN151" s="47"/>
    </row>
    <row r="152" spans="12:40" x14ac:dyDescent="0.2">
      <c r="AN152" s="48"/>
    </row>
    <row r="153" spans="12:40" x14ac:dyDescent="0.2">
      <c r="AN153" s="101"/>
    </row>
    <row r="154" spans="12:40" x14ac:dyDescent="0.2">
      <c r="AN154" s="101"/>
    </row>
    <row r="155" spans="12:40" x14ac:dyDescent="0.2">
      <c r="AN155" s="101"/>
    </row>
    <row r="156" spans="12:40" x14ac:dyDescent="0.2">
      <c r="AN156" s="101"/>
    </row>
    <row r="157" spans="12:40" x14ac:dyDescent="0.2">
      <c r="AN157" s="101"/>
    </row>
    <row r="158" spans="12:40" x14ac:dyDescent="0.2">
      <c r="L158" s="137"/>
      <c r="M158" s="137"/>
      <c r="N158" s="137"/>
      <c r="O158" s="137"/>
      <c r="P158" s="137"/>
      <c r="Q158" s="137"/>
      <c r="R158" s="137"/>
      <c r="S158" s="233"/>
      <c r="AN158" s="92"/>
    </row>
    <row r="159" spans="12:40" x14ac:dyDescent="0.2">
      <c r="L159" s="92"/>
      <c r="M159" s="10"/>
      <c r="N159" s="10"/>
      <c r="O159" s="10"/>
      <c r="P159" s="10"/>
      <c r="Q159" s="10"/>
      <c r="R159" s="10"/>
      <c r="S159" s="10"/>
      <c r="AN159" s="92"/>
    </row>
    <row r="160" spans="12:40" x14ac:dyDescent="0.2">
      <c r="L160" s="85"/>
      <c r="M160" s="60"/>
      <c r="N160" s="47"/>
      <c r="O160" s="47"/>
      <c r="P160" s="47"/>
      <c r="Q160" s="47"/>
      <c r="R160" s="47"/>
      <c r="S160" s="47"/>
      <c r="AN160" s="101"/>
    </row>
    <row r="161" spans="11:40" x14ac:dyDescent="0.2">
      <c r="L161" s="48"/>
      <c r="M161" s="48"/>
      <c r="N161" s="76"/>
      <c r="O161" s="182"/>
      <c r="P161" s="76"/>
      <c r="Q161" s="76"/>
      <c r="R161" s="48"/>
      <c r="S161" s="48"/>
      <c r="AN161" s="101"/>
    </row>
    <row r="162" spans="11:40" x14ac:dyDescent="0.2">
      <c r="L162" s="60"/>
      <c r="M162" s="47"/>
      <c r="N162" s="249"/>
      <c r="O162" s="249"/>
      <c r="P162" s="250"/>
      <c r="Q162" s="102"/>
      <c r="R162" s="76"/>
      <c r="S162" s="101"/>
      <c r="AN162" s="101"/>
    </row>
    <row r="163" spans="11:40" x14ac:dyDescent="0.2">
      <c r="L163" s="60"/>
      <c r="M163" s="47"/>
      <c r="N163" s="249"/>
      <c r="O163" s="249"/>
      <c r="P163" s="250"/>
      <c r="Q163" s="251"/>
      <c r="R163" s="76"/>
      <c r="S163" s="101"/>
      <c r="AN163" s="12"/>
    </row>
    <row r="164" spans="11:40" x14ac:dyDescent="0.2">
      <c r="L164" s="60"/>
      <c r="M164" s="48"/>
      <c r="N164" s="249"/>
      <c r="O164" s="1"/>
      <c r="P164" s="250"/>
      <c r="Q164" s="137"/>
      <c r="R164" s="76"/>
      <c r="S164" s="101"/>
      <c r="AN164" s="47"/>
    </row>
    <row r="165" spans="11:40" x14ac:dyDescent="0.2">
      <c r="L165" s="60"/>
      <c r="M165" s="48"/>
      <c r="N165" s="249"/>
      <c r="O165" s="137"/>
      <c r="P165" s="250"/>
      <c r="Q165" s="137"/>
      <c r="R165" s="76"/>
      <c r="S165" s="101"/>
      <c r="AN165" s="48"/>
    </row>
    <row r="166" spans="11:40" x14ac:dyDescent="0.2">
      <c r="L166" s="60"/>
      <c r="M166" s="48"/>
      <c r="N166" s="249"/>
      <c r="O166" s="137"/>
      <c r="P166" s="250"/>
      <c r="Q166" s="137"/>
      <c r="R166" s="76"/>
      <c r="S166" s="101"/>
      <c r="AN166" s="101"/>
    </row>
    <row r="167" spans="11:40" x14ac:dyDescent="0.2">
      <c r="L167" s="92"/>
      <c r="M167" s="92"/>
      <c r="N167" s="92"/>
      <c r="O167" s="137"/>
      <c r="P167" s="47"/>
      <c r="Q167" s="47"/>
      <c r="R167" s="47"/>
      <c r="S167" s="92"/>
      <c r="AN167" s="101"/>
    </row>
    <row r="168" spans="11:40" x14ac:dyDescent="0.2">
      <c r="L168" s="92"/>
      <c r="M168" s="92"/>
      <c r="N168" s="76"/>
      <c r="O168" s="76"/>
      <c r="P168" s="182"/>
      <c r="Q168" s="47"/>
      <c r="R168" s="47"/>
      <c r="S168" s="92"/>
      <c r="AN168" s="101"/>
    </row>
    <row r="169" spans="11:40" x14ac:dyDescent="0.2">
      <c r="L169" s="85"/>
      <c r="M169" s="92"/>
      <c r="N169" s="249"/>
      <c r="O169" s="76"/>
      <c r="P169" s="101"/>
      <c r="Q169" s="10"/>
      <c r="R169" s="76"/>
      <c r="S169" s="101"/>
      <c r="AN169" s="101"/>
    </row>
    <row r="170" spans="11:40" x14ac:dyDescent="0.2">
      <c r="L170" s="85"/>
      <c r="M170" s="92"/>
      <c r="N170" s="249"/>
      <c r="O170" s="76"/>
      <c r="P170" s="101"/>
      <c r="Q170" s="10"/>
      <c r="R170" s="76"/>
      <c r="S170" s="101"/>
      <c r="AN170" s="101"/>
    </row>
    <row r="171" spans="11:40" x14ac:dyDescent="0.2">
      <c r="L171" s="85"/>
      <c r="M171" s="92"/>
      <c r="N171" s="249"/>
      <c r="O171" s="76"/>
      <c r="P171" s="101"/>
      <c r="Q171" s="10"/>
      <c r="R171" s="76"/>
      <c r="S171" s="101"/>
      <c r="AN171" s="92"/>
    </row>
    <row r="172" spans="11:40" x14ac:dyDescent="0.2">
      <c r="L172" s="48"/>
      <c r="M172" s="48"/>
      <c r="N172" s="137"/>
      <c r="O172" s="137"/>
      <c r="P172" s="137"/>
      <c r="Q172" s="137"/>
      <c r="R172" s="48"/>
      <c r="S172" s="12"/>
      <c r="AN172" s="92"/>
    </row>
    <row r="173" spans="11:40" x14ac:dyDescent="0.2">
      <c r="L173" s="85"/>
      <c r="M173" s="60"/>
      <c r="N173" s="47"/>
      <c r="O173" s="47"/>
      <c r="P173" s="47"/>
      <c r="Q173" s="47"/>
      <c r="R173" s="47"/>
      <c r="S173" s="47"/>
      <c r="AN173" s="101"/>
    </row>
    <row r="174" spans="11:40" x14ac:dyDescent="0.2">
      <c r="L174" s="48"/>
      <c r="M174" s="48"/>
      <c r="N174" s="76"/>
      <c r="O174" s="182"/>
      <c r="P174" s="76"/>
      <c r="Q174" s="76"/>
      <c r="R174" s="48"/>
      <c r="S174" s="48"/>
      <c r="AN174" s="101"/>
    </row>
    <row r="175" spans="11:40" x14ac:dyDescent="0.2">
      <c r="L175" s="60"/>
      <c r="M175" s="47"/>
      <c r="N175" s="249"/>
      <c r="O175" s="249"/>
      <c r="P175" s="250"/>
      <c r="Q175" s="102"/>
      <c r="R175" s="76"/>
      <c r="S175" s="101"/>
      <c r="AN175" s="101"/>
    </row>
    <row r="176" spans="11:40" x14ac:dyDescent="0.2">
      <c r="K176" s="92"/>
      <c r="L176" s="60"/>
      <c r="M176" s="47"/>
      <c r="N176" s="249"/>
      <c r="O176" s="249"/>
      <c r="P176" s="250"/>
      <c r="Q176" s="251"/>
      <c r="R176" s="76"/>
      <c r="S176" s="101"/>
      <c r="AN176" s="12"/>
    </row>
    <row r="177" spans="11:40" x14ac:dyDescent="0.2">
      <c r="K177" s="137"/>
      <c r="L177" s="60"/>
      <c r="M177" s="48"/>
      <c r="N177" s="249"/>
      <c r="O177" s="1"/>
      <c r="P177" s="250"/>
      <c r="Q177" s="137"/>
      <c r="R177" s="76"/>
      <c r="S177" s="101"/>
      <c r="AN177" s="47"/>
    </row>
    <row r="178" spans="11:40" x14ac:dyDescent="0.2">
      <c r="K178" s="47"/>
      <c r="L178" s="60"/>
      <c r="M178" s="48"/>
      <c r="N178" s="249"/>
      <c r="O178" s="137"/>
      <c r="P178" s="250"/>
      <c r="Q178" s="137"/>
      <c r="R178" s="76"/>
      <c r="S178" s="101"/>
      <c r="AN178" s="48"/>
    </row>
    <row r="179" spans="11:40" x14ac:dyDescent="0.2">
      <c r="K179" s="137"/>
      <c r="L179" s="60"/>
      <c r="M179" s="48"/>
      <c r="N179" s="249"/>
      <c r="O179" s="137"/>
      <c r="P179" s="250"/>
      <c r="Q179" s="137"/>
      <c r="R179" s="76"/>
      <c r="S179" s="101"/>
      <c r="AN179" s="101"/>
    </row>
    <row r="180" spans="11:40" x14ac:dyDescent="0.2">
      <c r="L180" s="92"/>
      <c r="M180" s="92"/>
      <c r="N180" s="92"/>
      <c r="O180" s="137"/>
      <c r="P180" s="47"/>
      <c r="Q180" s="47"/>
      <c r="R180" s="47"/>
      <c r="S180" s="92"/>
      <c r="AN180" s="101"/>
    </row>
    <row r="181" spans="11:40" x14ac:dyDescent="0.2">
      <c r="L181" s="92"/>
      <c r="M181" s="92"/>
      <c r="N181" s="76"/>
      <c r="O181" s="76"/>
      <c r="P181" s="182"/>
      <c r="Q181" s="47"/>
      <c r="R181" s="47"/>
      <c r="S181" s="92"/>
      <c r="AN181" s="101"/>
    </row>
    <row r="182" spans="11:40" x14ac:dyDescent="0.2">
      <c r="L182" s="85"/>
      <c r="M182" s="92"/>
      <c r="N182" s="249"/>
      <c r="O182" s="76"/>
      <c r="P182" s="101"/>
      <c r="Q182" s="10"/>
      <c r="R182" s="76"/>
      <c r="S182" s="101"/>
      <c r="AN182" s="101"/>
    </row>
    <row r="183" spans="11:40" x14ac:dyDescent="0.2">
      <c r="L183" s="85"/>
      <c r="M183" s="92"/>
      <c r="N183" s="249"/>
      <c r="O183" s="76"/>
      <c r="P183" s="101"/>
      <c r="Q183" s="10"/>
      <c r="R183" s="76"/>
      <c r="S183" s="101"/>
      <c r="AN183" s="101"/>
    </row>
    <row r="184" spans="11:40" x14ac:dyDescent="0.2">
      <c r="L184" s="85"/>
      <c r="M184" s="92"/>
      <c r="N184" s="249"/>
      <c r="O184" s="76"/>
      <c r="P184" s="101"/>
      <c r="Q184" s="10"/>
      <c r="R184" s="76"/>
      <c r="S184" s="101"/>
      <c r="AN184" s="92"/>
    </row>
    <row r="185" spans="11:40" x14ac:dyDescent="0.2">
      <c r="L185" s="48"/>
      <c r="M185" s="48"/>
      <c r="N185" s="137"/>
      <c r="O185" s="137"/>
      <c r="P185" s="137"/>
      <c r="Q185" s="137"/>
      <c r="R185" s="48"/>
      <c r="S185" s="12"/>
      <c r="AN185" s="92"/>
    </row>
    <row r="186" spans="11:40" x14ac:dyDescent="0.2">
      <c r="L186" s="92"/>
      <c r="M186" s="92"/>
      <c r="N186" s="137"/>
      <c r="O186" s="137"/>
      <c r="P186" s="137"/>
      <c r="Q186" s="137"/>
      <c r="R186" s="92"/>
      <c r="S186" s="92"/>
      <c r="AN186" s="101"/>
    </row>
    <row r="187" spans="11:40" x14ac:dyDescent="0.2">
      <c r="L187" s="85"/>
      <c r="M187" s="92"/>
      <c r="N187" s="92"/>
      <c r="O187" s="92"/>
      <c r="P187" s="92"/>
      <c r="Q187" s="92"/>
      <c r="R187" s="92"/>
      <c r="S187" s="92"/>
      <c r="AN187" s="101"/>
    </row>
    <row r="188" spans="11:40" x14ac:dyDescent="0.2">
      <c r="L188" s="48"/>
      <c r="M188" s="48"/>
      <c r="N188" s="76"/>
      <c r="O188" s="182"/>
      <c r="P188" s="76"/>
      <c r="Q188" s="76"/>
      <c r="R188" s="48"/>
      <c r="S188" s="48"/>
      <c r="AN188" s="101"/>
    </row>
    <row r="189" spans="11:40" x14ac:dyDescent="0.2">
      <c r="L189" s="60"/>
      <c r="M189" s="47"/>
      <c r="N189" s="249"/>
      <c r="O189" s="249"/>
      <c r="P189" s="250"/>
      <c r="Q189" s="102"/>
      <c r="R189" s="76"/>
      <c r="S189" s="101"/>
      <c r="AN189" s="12"/>
    </row>
    <row r="190" spans="11:40" x14ac:dyDescent="0.2">
      <c r="L190" s="60"/>
      <c r="M190" s="47"/>
      <c r="N190" s="249"/>
      <c r="O190" s="249"/>
      <c r="P190" s="250"/>
      <c r="Q190" s="251"/>
      <c r="R190" s="76"/>
      <c r="S190" s="101"/>
      <c r="AN190" s="47"/>
    </row>
    <row r="191" spans="11:40" x14ac:dyDescent="0.2">
      <c r="L191" s="60"/>
      <c r="M191" s="48"/>
      <c r="N191" s="249"/>
      <c r="O191" s="1"/>
      <c r="P191" s="250"/>
      <c r="Q191" s="137"/>
      <c r="R191" s="76"/>
      <c r="S191" s="101"/>
      <c r="AN191" s="48"/>
    </row>
    <row r="192" spans="11:40" x14ac:dyDescent="0.2">
      <c r="L192" s="60"/>
      <c r="M192" s="48"/>
      <c r="N192" s="249"/>
      <c r="O192" s="137"/>
      <c r="P192" s="250"/>
      <c r="Q192" s="137"/>
      <c r="R192" s="76"/>
      <c r="S192" s="101"/>
      <c r="AN192" s="101"/>
    </row>
    <row r="193" spans="12:40" x14ac:dyDescent="0.2">
      <c r="L193" s="60"/>
      <c r="M193" s="48"/>
      <c r="N193" s="249"/>
      <c r="O193" s="137"/>
      <c r="P193" s="250"/>
      <c r="Q193" s="137"/>
      <c r="R193" s="76"/>
      <c r="S193" s="101"/>
      <c r="AN193" s="101"/>
    </row>
    <row r="194" spans="12:40" x14ac:dyDescent="0.2">
      <c r="L194" s="92"/>
      <c r="M194" s="92"/>
      <c r="N194" s="92"/>
      <c r="O194" s="137"/>
      <c r="P194" s="47"/>
      <c r="Q194" s="47"/>
      <c r="R194" s="47"/>
      <c r="S194" s="92"/>
      <c r="AN194" s="101"/>
    </row>
    <row r="195" spans="12:40" x14ac:dyDescent="0.2">
      <c r="L195" s="92"/>
      <c r="M195" s="92"/>
      <c r="N195" s="76"/>
      <c r="O195" s="76"/>
      <c r="P195" s="182"/>
      <c r="Q195" s="47"/>
      <c r="R195" s="47"/>
      <c r="S195" s="92"/>
      <c r="AN195" s="101"/>
    </row>
    <row r="196" spans="12:40" x14ac:dyDescent="0.2">
      <c r="L196" s="85"/>
      <c r="M196" s="92"/>
      <c r="N196" s="249"/>
      <c r="O196" s="76"/>
      <c r="P196" s="101"/>
      <c r="Q196" s="10"/>
      <c r="R196" s="76"/>
      <c r="S196" s="101"/>
      <c r="AN196" s="101"/>
    </row>
    <row r="197" spans="12:40" x14ac:dyDescent="0.2">
      <c r="L197" s="85"/>
      <c r="M197" s="92"/>
      <c r="N197" s="249"/>
      <c r="O197" s="76"/>
      <c r="P197" s="101"/>
      <c r="Q197" s="10"/>
      <c r="R197" s="76"/>
      <c r="S197" s="101"/>
      <c r="AN197" s="92"/>
    </row>
    <row r="198" spans="12:40" x14ac:dyDescent="0.2">
      <c r="L198" s="85"/>
      <c r="M198" s="92"/>
      <c r="N198" s="249"/>
      <c r="O198" s="76"/>
      <c r="P198" s="101"/>
      <c r="Q198" s="10"/>
      <c r="R198" s="76"/>
      <c r="S198" s="101"/>
      <c r="AN198" s="92"/>
    </row>
    <row r="199" spans="12:40" x14ac:dyDescent="0.2">
      <c r="L199" s="48"/>
      <c r="M199" s="48"/>
      <c r="N199" s="137"/>
      <c r="O199" s="137"/>
      <c r="P199" s="137"/>
      <c r="Q199" s="137"/>
      <c r="R199" s="48"/>
      <c r="S199" s="12"/>
      <c r="AN199" s="101"/>
    </row>
    <row r="200" spans="12:40" x14ac:dyDescent="0.2">
      <c r="L200" s="85"/>
      <c r="M200" s="60"/>
      <c r="N200" s="47"/>
      <c r="O200" s="47"/>
      <c r="P200" s="47"/>
      <c r="Q200" s="47"/>
      <c r="R200" s="47"/>
      <c r="S200" s="47"/>
      <c r="AN200" s="101"/>
    </row>
    <row r="201" spans="12:40" x14ac:dyDescent="0.2">
      <c r="L201" s="48"/>
      <c r="M201" s="48"/>
      <c r="N201" s="76"/>
      <c r="O201" s="182"/>
      <c r="P201" s="76"/>
      <c r="Q201" s="76"/>
      <c r="R201" s="48"/>
      <c r="S201" s="48"/>
      <c r="AN201" s="101"/>
    </row>
    <row r="202" spans="12:40" x14ac:dyDescent="0.2">
      <c r="L202" s="60"/>
      <c r="M202" s="47"/>
      <c r="N202" s="249"/>
      <c r="O202" s="249"/>
      <c r="P202" s="250"/>
      <c r="Q202" s="102"/>
      <c r="R202" s="76"/>
      <c r="S202" s="101"/>
      <c r="AN202" s="12"/>
    </row>
    <row r="203" spans="12:40" x14ac:dyDescent="0.2">
      <c r="L203" s="60"/>
      <c r="M203" s="47"/>
      <c r="N203" s="249"/>
      <c r="O203" s="249"/>
      <c r="P203" s="250"/>
      <c r="Q203" s="251"/>
      <c r="R203" s="76"/>
      <c r="S203" s="101"/>
      <c r="AN203" s="47"/>
    </row>
    <row r="204" spans="12:40" x14ac:dyDescent="0.2">
      <c r="L204" s="60"/>
      <c r="M204" s="48"/>
      <c r="N204" s="249"/>
      <c r="O204" s="1"/>
      <c r="P204" s="250"/>
      <c r="Q204" s="137"/>
      <c r="R204" s="76"/>
      <c r="S204" s="101"/>
      <c r="AN204" s="48"/>
    </row>
    <row r="205" spans="12:40" x14ac:dyDescent="0.2">
      <c r="L205" s="60"/>
      <c r="M205" s="48"/>
      <c r="N205" s="249"/>
      <c r="O205" s="137"/>
      <c r="P205" s="250"/>
      <c r="Q205" s="137"/>
      <c r="R205" s="76"/>
      <c r="S205" s="101"/>
      <c r="AN205" s="101"/>
    </row>
    <row r="206" spans="12:40" x14ac:dyDescent="0.2">
      <c r="L206" s="60"/>
      <c r="M206" s="48"/>
      <c r="N206" s="249"/>
      <c r="O206" s="137"/>
      <c r="P206" s="250"/>
      <c r="Q206" s="137"/>
      <c r="R206" s="76"/>
      <c r="S206" s="101"/>
      <c r="AN206" s="101"/>
    </row>
    <row r="207" spans="12:40" x14ac:dyDescent="0.2">
      <c r="L207" s="92"/>
      <c r="M207" s="92"/>
      <c r="N207" s="92"/>
      <c r="O207" s="137"/>
      <c r="P207" s="47"/>
      <c r="Q207" s="47"/>
      <c r="R207" s="47"/>
      <c r="S207" s="92"/>
      <c r="AN207" s="101"/>
    </row>
    <row r="208" spans="12:40" x14ac:dyDescent="0.2">
      <c r="L208" s="92"/>
      <c r="M208" s="92"/>
      <c r="N208" s="76"/>
      <c r="O208" s="76"/>
      <c r="P208" s="182"/>
      <c r="Q208" s="47"/>
      <c r="R208" s="47"/>
      <c r="S208" s="92"/>
      <c r="AN208" s="101"/>
    </row>
    <row r="209" spans="12:40" x14ac:dyDescent="0.2">
      <c r="L209" s="85"/>
      <c r="M209" s="92"/>
      <c r="N209" s="249"/>
      <c r="O209" s="76"/>
      <c r="P209" s="101"/>
      <c r="Q209" s="10"/>
      <c r="R209" s="76"/>
      <c r="S209" s="101"/>
      <c r="AN209" s="101"/>
    </row>
    <row r="210" spans="12:40" x14ac:dyDescent="0.2">
      <c r="L210" s="85"/>
      <c r="M210" s="92"/>
      <c r="N210" s="249"/>
      <c r="O210" s="76"/>
      <c r="P210" s="101"/>
      <c r="Q210" s="10"/>
      <c r="R210" s="76"/>
      <c r="S210" s="101"/>
      <c r="AN210" s="92"/>
    </row>
    <row r="211" spans="12:40" x14ac:dyDescent="0.2">
      <c r="L211" s="85"/>
      <c r="M211" s="92"/>
      <c r="N211" s="249"/>
      <c r="O211" s="76"/>
      <c r="P211" s="101"/>
      <c r="Q211" s="10"/>
      <c r="R211" s="76"/>
      <c r="S211" s="101"/>
      <c r="AN211" s="92"/>
    </row>
    <row r="212" spans="12:40" x14ac:dyDescent="0.2">
      <c r="L212" s="48"/>
      <c r="M212" s="48"/>
      <c r="N212" s="137"/>
      <c r="O212" s="137"/>
      <c r="P212" s="137"/>
      <c r="Q212" s="137"/>
      <c r="R212" s="48"/>
      <c r="S212" s="12"/>
      <c r="AN212" s="101"/>
    </row>
    <row r="213" spans="12:40" x14ac:dyDescent="0.2">
      <c r="L213" s="85"/>
      <c r="M213" s="60"/>
      <c r="N213" s="47"/>
      <c r="O213" s="47"/>
      <c r="P213" s="47"/>
      <c r="Q213" s="47"/>
      <c r="R213" s="47"/>
      <c r="S213" s="47"/>
      <c r="AN213" s="101"/>
    </row>
    <row r="214" spans="12:40" x14ac:dyDescent="0.2">
      <c r="L214" s="48"/>
      <c r="M214" s="48"/>
      <c r="N214" s="76"/>
      <c r="O214" s="182"/>
      <c r="P214" s="76"/>
      <c r="Q214" s="76"/>
      <c r="R214" s="48"/>
      <c r="S214" s="48"/>
      <c r="AN214" s="101"/>
    </row>
    <row r="215" spans="12:40" x14ac:dyDescent="0.2">
      <c r="L215" s="60"/>
      <c r="M215" s="47"/>
      <c r="N215" s="249"/>
      <c r="O215" s="249"/>
      <c r="P215" s="250"/>
      <c r="Q215" s="102"/>
      <c r="R215" s="76"/>
      <c r="S215" s="101"/>
      <c r="AN215" s="12"/>
    </row>
    <row r="216" spans="12:40" x14ac:dyDescent="0.2">
      <c r="L216" s="60"/>
      <c r="M216" s="47"/>
      <c r="N216" s="249"/>
      <c r="O216" s="249"/>
      <c r="P216" s="250"/>
      <c r="Q216" s="251"/>
      <c r="R216" s="76"/>
      <c r="S216" s="101"/>
      <c r="AN216" s="47"/>
    </row>
    <row r="217" spans="12:40" x14ac:dyDescent="0.2">
      <c r="L217" s="60"/>
      <c r="M217" s="48"/>
      <c r="N217" s="249"/>
      <c r="O217" s="1"/>
      <c r="P217" s="250"/>
      <c r="Q217" s="137"/>
      <c r="R217" s="76"/>
      <c r="S217" s="101"/>
      <c r="AN217" s="48"/>
    </row>
    <row r="218" spans="12:40" x14ac:dyDescent="0.2">
      <c r="L218" s="60"/>
      <c r="M218" s="48"/>
      <c r="N218" s="249"/>
      <c r="O218" s="137"/>
      <c r="P218" s="250"/>
      <c r="Q218" s="137"/>
      <c r="R218" s="76"/>
      <c r="S218" s="101"/>
      <c r="AN218" s="101"/>
    </row>
    <row r="219" spans="12:40" x14ac:dyDescent="0.2">
      <c r="L219" s="60"/>
      <c r="M219" s="48"/>
      <c r="N219" s="249"/>
      <c r="O219" s="137"/>
      <c r="P219" s="250"/>
      <c r="Q219" s="137"/>
      <c r="R219" s="76"/>
      <c r="S219" s="101"/>
      <c r="AN219" s="101"/>
    </row>
    <row r="220" spans="12:40" x14ac:dyDescent="0.2">
      <c r="L220" s="92"/>
      <c r="M220" s="92"/>
      <c r="N220" s="92"/>
      <c r="O220" s="137"/>
      <c r="P220" s="47"/>
      <c r="Q220" s="47"/>
      <c r="R220" s="47"/>
      <c r="S220" s="92"/>
      <c r="AN220" s="101"/>
    </row>
    <row r="221" spans="12:40" x14ac:dyDescent="0.2">
      <c r="L221" s="92"/>
      <c r="M221" s="92"/>
      <c r="N221" s="76"/>
      <c r="O221" s="76"/>
      <c r="P221" s="182"/>
      <c r="Q221" s="47"/>
      <c r="R221" s="47"/>
      <c r="S221" s="92"/>
      <c r="AN221" s="101"/>
    </row>
    <row r="222" spans="12:40" x14ac:dyDescent="0.2">
      <c r="L222" s="85"/>
      <c r="M222" s="92"/>
      <c r="N222" s="249"/>
      <c r="O222" s="76"/>
      <c r="P222" s="101"/>
      <c r="Q222" s="10"/>
      <c r="R222" s="76"/>
      <c r="S222" s="101"/>
      <c r="AN222" s="101"/>
    </row>
    <row r="223" spans="12:40" x14ac:dyDescent="0.2">
      <c r="L223" s="85"/>
      <c r="M223" s="92"/>
      <c r="N223" s="249"/>
      <c r="O223" s="76"/>
      <c r="P223" s="101"/>
      <c r="Q223" s="10"/>
      <c r="R223" s="76"/>
      <c r="S223" s="101"/>
      <c r="AN223" s="92"/>
    </row>
    <row r="224" spans="12:40" x14ac:dyDescent="0.2">
      <c r="L224" s="85"/>
      <c r="M224" s="92"/>
      <c r="N224" s="249"/>
      <c r="O224" s="76"/>
      <c r="P224" s="101"/>
      <c r="Q224" s="10"/>
      <c r="R224" s="76"/>
      <c r="S224" s="101"/>
      <c r="AN224" s="92"/>
    </row>
    <row r="225" spans="12:40" x14ac:dyDescent="0.2">
      <c r="L225" s="48"/>
      <c r="M225" s="48"/>
      <c r="N225" s="137"/>
      <c r="O225" s="137"/>
      <c r="P225" s="137"/>
      <c r="Q225" s="137"/>
      <c r="R225" s="48"/>
      <c r="S225" s="12"/>
      <c r="AN225" s="101"/>
    </row>
    <row r="226" spans="12:40" x14ac:dyDescent="0.2">
      <c r="L226" s="92"/>
      <c r="M226" s="92"/>
      <c r="N226" s="137"/>
      <c r="O226" s="137"/>
      <c r="P226" s="137"/>
      <c r="Q226" s="137"/>
      <c r="R226" s="92"/>
      <c r="S226" s="92"/>
      <c r="AN226" s="101"/>
    </row>
    <row r="227" spans="12:40" x14ac:dyDescent="0.2">
      <c r="L227" s="85"/>
      <c r="M227" s="60"/>
      <c r="N227" s="47"/>
      <c r="O227" s="47"/>
      <c r="P227" s="47"/>
      <c r="Q227" s="47"/>
      <c r="R227" s="47"/>
      <c r="S227" s="47"/>
      <c r="AN227" s="101"/>
    </row>
    <row r="228" spans="12:40" x14ac:dyDescent="0.2">
      <c r="L228" s="48"/>
      <c r="M228" s="48"/>
      <c r="N228" s="76"/>
      <c r="O228" s="182"/>
      <c r="P228" s="76"/>
      <c r="Q228" s="76"/>
      <c r="R228" s="48"/>
      <c r="S228" s="48"/>
      <c r="AN228" s="12"/>
    </row>
    <row r="229" spans="12:40" x14ac:dyDescent="0.2">
      <c r="L229" s="60"/>
      <c r="M229" s="47"/>
      <c r="N229" s="249"/>
      <c r="O229" s="249"/>
      <c r="P229" s="250"/>
      <c r="Q229" s="102"/>
      <c r="R229" s="76"/>
      <c r="S229" s="101"/>
      <c r="AN229" s="47"/>
    </row>
    <row r="230" spans="12:40" x14ac:dyDescent="0.2">
      <c r="L230" s="60"/>
      <c r="M230" s="47"/>
      <c r="N230" s="249"/>
      <c r="O230" s="249"/>
      <c r="P230" s="250"/>
      <c r="Q230" s="251"/>
      <c r="R230" s="76"/>
      <c r="S230" s="101"/>
      <c r="AN230" s="48"/>
    </row>
    <row r="231" spans="12:40" x14ac:dyDescent="0.2">
      <c r="L231" s="60"/>
      <c r="M231" s="48"/>
      <c r="N231" s="249"/>
      <c r="O231" s="1"/>
      <c r="P231" s="250"/>
      <c r="Q231" s="137"/>
      <c r="R231" s="76"/>
      <c r="S231" s="101"/>
      <c r="AN231" s="101"/>
    </row>
    <row r="232" spans="12:40" x14ac:dyDescent="0.2">
      <c r="L232" s="60"/>
      <c r="M232" s="48"/>
      <c r="N232" s="249"/>
      <c r="O232" s="137"/>
      <c r="P232" s="250"/>
      <c r="Q232" s="137"/>
      <c r="R232" s="76"/>
      <c r="S232" s="101"/>
      <c r="AN232" s="101"/>
    </row>
    <row r="233" spans="12:40" x14ac:dyDescent="0.2">
      <c r="L233" s="60"/>
      <c r="M233" s="48"/>
      <c r="N233" s="249"/>
      <c r="O233" s="137"/>
      <c r="P233" s="250"/>
      <c r="Q233" s="137"/>
      <c r="R233" s="76"/>
      <c r="S233" s="101"/>
      <c r="AN233" s="101"/>
    </row>
    <row r="234" spans="12:40" x14ac:dyDescent="0.2">
      <c r="L234" s="92"/>
      <c r="M234" s="92"/>
      <c r="N234" s="92"/>
      <c r="O234" s="137"/>
      <c r="P234" s="47"/>
      <c r="Q234" s="47"/>
      <c r="R234" s="47"/>
      <c r="S234" s="92"/>
      <c r="AN234" s="101"/>
    </row>
    <row r="235" spans="12:40" x14ac:dyDescent="0.2">
      <c r="L235" s="92"/>
      <c r="M235" s="92"/>
      <c r="N235" s="76"/>
      <c r="O235" s="76"/>
      <c r="P235" s="182"/>
      <c r="Q235" s="47"/>
      <c r="R235" s="47"/>
      <c r="S235" s="92"/>
      <c r="AN235" s="101"/>
    </row>
    <row r="236" spans="12:40" x14ac:dyDescent="0.2">
      <c r="L236" s="85"/>
      <c r="M236" s="92"/>
      <c r="N236" s="249"/>
      <c r="O236" s="76"/>
      <c r="P236" s="101"/>
      <c r="Q236" s="10"/>
      <c r="R236" s="76"/>
      <c r="S236" s="101"/>
      <c r="AN236" s="92"/>
    </row>
    <row r="237" spans="12:40" x14ac:dyDescent="0.2">
      <c r="L237" s="85"/>
      <c r="M237" s="92"/>
      <c r="N237" s="249"/>
      <c r="O237" s="76"/>
      <c r="P237" s="101"/>
      <c r="Q237" s="10"/>
      <c r="R237" s="76"/>
      <c r="S237" s="101"/>
      <c r="AN237" s="92"/>
    </row>
    <row r="238" spans="12:40" x14ac:dyDescent="0.2">
      <c r="L238" s="85"/>
      <c r="M238" s="92"/>
      <c r="N238" s="249"/>
      <c r="O238" s="76"/>
      <c r="P238" s="101"/>
      <c r="Q238" s="10"/>
      <c r="R238" s="76"/>
      <c r="S238" s="101"/>
      <c r="AN238" s="101"/>
    </row>
    <row r="239" spans="12:40" x14ac:dyDescent="0.2">
      <c r="L239" s="48"/>
      <c r="M239" s="48"/>
      <c r="N239" s="137"/>
      <c r="O239" s="137"/>
      <c r="P239" s="137"/>
      <c r="Q239" s="137"/>
      <c r="R239" s="48"/>
      <c r="S239" s="12"/>
      <c r="AN239" s="101"/>
    </row>
    <row r="240" spans="12:40" x14ac:dyDescent="0.2">
      <c r="L240" s="85"/>
      <c r="M240" s="60"/>
      <c r="N240" s="47"/>
      <c r="O240" s="47"/>
      <c r="P240" s="47"/>
      <c r="Q240" s="47"/>
      <c r="R240" s="47"/>
      <c r="S240" s="47"/>
      <c r="AN240" s="101"/>
    </row>
    <row r="241" spans="12:40" x14ac:dyDescent="0.2">
      <c r="L241" s="48"/>
      <c r="M241" s="48"/>
      <c r="N241" s="76"/>
      <c r="O241" s="182"/>
      <c r="P241" s="76"/>
      <c r="Q241" s="76"/>
      <c r="R241" s="48"/>
      <c r="S241" s="48"/>
      <c r="AN241" s="12"/>
    </row>
    <row r="242" spans="12:40" x14ac:dyDescent="0.2">
      <c r="L242" s="60"/>
      <c r="M242" s="47"/>
      <c r="N242" s="249"/>
      <c r="O242" s="249"/>
      <c r="P242" s="250"/>
      <c r="Q242" s="102"/>
      <c r="R242" s="76"/>
      <c r="S242" s="101"/>
      <c r="AN242" s="47"/>
    </row>
    <row r="243" spans="12:40" x14ac:dyDescent="0.2">
      <c r="L243" s="60"/>
      <c r="M243" s="47"/>
      <c r="N243" s="249"/>
      <c r="O243" s="249"/>
      <c r="P243" s="250"/>
      <c r="Q243" s="251"/>
      <c r="R243" s="76"/>
      <c r="S243" s="101"/>
      <c r="AN243" s="48"/>
    </row>
    <row r="244" spans="12:40" x14ac:dyDescent="0.2">
      <c r="L244" s="60"/>
      <c r="M244" s="48"/>
      <c r="N244" s="249"/>
      <c r="O244" s="1"/>
      <c r="P244" s="250"/>
      <c r="Q244" s="137"/>
      <c r="R244" s="76"/>
      <c r="S244" s="101"/>
      <c r="AN244" s="101"/>
    </row>
    <row r="245" spans="12:40" x14ac:dyDescent="0.2">
      <c r="L245" s="60"/>
      <c r="M245" s="48"/>
      <c r="N245" s="249"/>
      <c r="O245" s="137"/>
      <c r="P245" s="250"/>
      <c r="Q245" s="137"/>
      <c r="R245" s="76"/>
      <c r="S245" s="101"/>
      <c r="AN245" s="101"/>
    </row>
    <row r="246" spans="12:40" x14ac:dyDescent="0.2">
      <c r="L246" s="60"/>
      <c r="M246" s="48"/>
      <c r="N246" s="249"/>
      <c r="O246" s="137"/>
      <c r="P246" s="250"/>
      <c r="Q246" s="137"/>
      <c r="R246" s="76"/>
      <c r="S246" s="101"/>
      <c r="AN246" s="101"/>
    </row>
    <row r="247" spans="12:40" x14ac:dyDescent="0.2">
      <c r="L247" s="92"/>
      <c r="M247" s="92"/>
      <c r="N247" s="92"/>
      <c r="O247" s="137"/>
      <c r="P247" s="47"/>
      <c r="Q247" s="47"/>
      <c r="R247" s="47"/>
      <c r="S247" s="92"/>
      <c r="AN247" s="101"/>
    </row>
    <row r="248" spans="12:40" x14ac:dyDescent="0.2">
      <c r="L248" s="92"/>
      <c r="M248" s="92"/>
      <c r="N248" s="76"/>
      <c r="O248" s="76"/>
      <c r="P248" s="182"/>
      <c r="Q248" s="47"/>
      <c r="R248" s="47"/>
      <c r="S248" s="92"/>
      <c r="AN248" s="101"/>
    </row>
    <row r="249" spans="12:40" x14ac:dyDescent="0.2">
      <c r="L249" s="85"/>
      <c r="M249" s="92"/>
      <c r="N249" s="249"/>
      <c r="O249" s="76"/>
      <c r="P249" s="101"/>
      <c r="Q249" s="10"/>
      <c r="R249" s="76"/>
      <c r="S249" s="101"/>
      <c r="AN249" s="92"/>
    </row>
    <row r="250" spans="12:40" x14ac:dyDescent="0.2">
      <c r="L250" s="85"/>
      <c r="M250" s="92"/>
      <c r="N250" s="249"/>
      <c r="O250" s="76"/>
      <c r="P250" s="101"/>
      <c r="Q250" s="10"/>
      <c r="R250" s="76"/>
      <c r="S250" s="101"/>
      <c r="AN250" s="92"/>
    </row>
    <row r="251" spans="12:40" x14ac:dyDescent="0.2">
      <c r="L251" s="85"/>
      <c r="M251" s="92"/>
      <c r="N251" s="249"/>
      <c r="O251" s="76"/>
      <c r="P251" s="101"/>
      <c r="Q251" s="10"/>
      <c r="R251" s="76"/>
      <c r="S251" s="101"/>
      <c r="AN251" s="101"/>
    </row>
    <row r="252" spans="12:40" x14ac:dyDescent="0.2">
      <c r="L252" s="48"/>
      <c r="M252" s="48"/>
      <c r="N252" s="137"/>
      <c r="O252" s="137"/>
      <c r="P252" s="137"/>
      <c r="Q252" s="137"/>
      <c r="R252" s="48"/>
      <c r="S252" s="12"/>
      <c r="AN252" s="101"/>
    </row>
    <row r="253" spans="12:40" x14ac:dyDescent="0.2">
      <c r="L253" s="85"/>
      <c r="M253" s="60"/>
      <c r="N253" s="47"/>
      <c r="O253" s="47"/>
      <c r="P253" s="47"/>
      <c r="Q253" s="47"/>
      <c r="R253" s="47"/>
      <c r="S253" s="47"/>
      <c r="AN253" s="101"/>
    </row>
    <row r="254" spans="12:40" x14ac:dyDescent="0.2">
      <c r="L254" s="48"/>
      <c r="M254" s="48"/>
      <c r="N254" s="76"/>
      <c r="O254" s="182"/>
      <c r="P254" s="76"/>
      <c r="Q254" s="76"/>
      <c r="R254" s="48"/>
      <c r="S254" s="48"/>
      <c r="AN254" s="12"/>
    </row>
    <row r="255" spans="12:40" x14ac:dyDescent="0.2">
      <c r="L255" s="60"/>
      <c r="M255" s="47"/>
      <c r="N255" s="249"/>
      <c r="O255" s="249"/>
      <c r="P255" s="250"/>
      <c r="Q255" s="102"/>
      <c r="R255" s="76"/>
      <c r="S255" s="101"/>
      <c r="AN255" s="47"/>
    </row>
    <row r="256" spans="12:40" x14ac:dyDescent="0.2">
      <c r="L256" s="60"/>
      <c r="M256" s="47"/>
      <c r="N256" s="249"/>
      <c r="O256" s="249"/>
      <c r="P256" s="250"/>
      <c r="Q256" s="251"/>
      <c r="R256" s="76"/>
      <c r="S256" s="101"/>
      <c r="AN256" s="48"/>
    </row>
    <row r="257" spans="12:40" x14ac:dyDescent="0.2">
      <c r="L257" s="60"/>
      <c r="M257" s="48"/>
      <c r="N257" s="249"/>
      <c r="O257" s="1"/>
      <c r="P257" s="250"/>
      <c r="Q257" s="137"/>
      <c r="R257" s="76"/>
      <c r="S257" s="101"/>
      <c r="AN257" s="101"/>
    </row>
    <row r="258" spans="12:40" x14ac:dyDescent="0.2">
      <c r="L258" s="60"/>
      <c r="M258" s="48"/>
      <c r="N258" s="249"/>
      <c r="O258" s="137"/>
      <c r="P258" s="250"/>
      <c r="Q258" s="137"/>
      <c r="R258" s="76"/>
      <c r="S258" s="101"/>
      <c r="AN258" s="101"/>
    </row>
    <row r="259" spans="12:40" x14ac:dyDescent="0.2">
      <c r="L259" s="60"/>
      <c r="M259" s="48"/>
      <c r="N259" s="249"/>
      <c r="O259" s="137"/>
      <c r="P259" s="250"/>
      <c r="Q259" s="137"/>
      <c r="R259" s="76"/>
      <c r="S259" s="101"/>
      <c r="AN259" s="101"/>
    </row>
    <row r="260" spans="12:40" x14ac:dyDescent="0.2">
      <c r="L260" s="92"/>
      <c r="M260" s="92"/>
      <c r="N260" s="92"/>
      <c r="O260" s="137"/>
      <c r="P260" s="47"/>
      <c r="Q260" s="47"/>
      <c r="R260" s="47"/>
      <c r="S260" s="92"/>
      <c r="AN260" s="101"/>
    </row>
    <row r="261" spans="12:40" x14ac:dyDescent="0.2">
      <c r="L261" s="92"/>
      <c r="M261" s="92"/>
      <c r="N261" s="76"/>
      <c r="O261" s="76"/>
      <c r="P261" s="182"/>
      <c r="Q261" s="47"/>
      <c r="R261" s="47"/>
      <c r="S261" s="92"/>
      <c r="AN261" s="101"/>
    </row>
    <row r="262" spans="12:40" x14ac:dyDescent="0.2">
      <c r="L262" s="85"/>
      <c r="M262" s="92"/>
      <c r="N262" s="249"/>
      <c r="O262" s="76"/>
      <c r="P262" s="101"/>
      <c r="Q262" s="10"/>
      <c r="R262" s="76"/>
      <c r="S262" s="101"/>
      <c r="AN262" s="92"/>
    </row>
    <row r="263" spans="12:40" x14ac:dyDescent="0.2">
      <c r="L263" s="85"/>
      <c r="M263" s="92"/>
      <c r="N263" s="249"/>
      <c r="O263" s="76"/>
      <c r="P263" s="101"/>
      <c r="Q263" s="10"/>
      <c r="R263" s="76"/>
      <c r="S263" s="101"/>
      <c r="AN263" s="92"/>
    </row>
    <row r="264" spans="12:40" x14ac:dyDescent="0.2">
      <c r="L264" s="85"/>
      <c r="M264" s="92"/>
      <c r="N264" s="249"/>
      <c r="O264" s="76"/>
      <c r="P264" s="101"/>
      <c r="Q264" s="10"/>
      <c r="R264" s="76"/>
      <c r="S264" s="101"/>
      <c r="AN264" s="101"/>
    </row>
    <row r="265" spans="12:40" x14ac:dyDescent="0.2">
      <c r="L265" s="48"/>
      <c r="M265" s="48"/>
      <c r="N265" s="137"/>
      <c r="O265" s="137"/>
      <c r="P265" s="137"/>
      <c r="Q265" s="137"/>
      <c r="R265" s="48"/>
      <c r="S265" s="12"/>
      <c r="AN265" s="101"/>
    </row>
    <row r="266" spans="12:40" x14ac:dyDescent="0.2">
      <c r="L266" s="85"/>
      <c r="M266" s="60"/>
      <c r="N266" s="47"/>
      <c r="O266" s="47"/>
      <c r="P266" s="47"/>
      <c r="Q266" s="47"/>
      <c r="R266" s="47"/>
      <c r="S266" s="47"/>
      <c r="AN266" s="101"/>
    </row>
    <row r="267" spans="12:40" x14ac:dyDescent="0.2">
      <c r="L267" s="48"/>
      <c r="M267" s="48"/>
      <c r="N267" s="76"/>
      <c r="O267" s="182"/>
      <c r="P267" s="76"/>
      <c r="Q267" s="76"/>
      <c r="R267" s="48"/>
      <c r="S267" s="48"/>
      <c r="AN267" s="12"/>
    </row>
    <row r="268" spans="12:40" x14ac:dyDescent="0.2">
      <c r="L268" s="60"/>
      <c r="M268" s="47"/>
      <c r="N268" s="249"/>
      <c r="O268" s="249"/>
      <c r="P268" s="250"/>
      <c r="Q268" s="102"/>
      <c r="R268" s="76"/>
      <c r="S268" s="101"/>
    </row>
    <row r="269" spans="12:40" x14ac:dyDescent="0.2">
      <c r="L269" s="60"/>
      <c r="M269" s="47"/>
      <c r="N269" s="249"/>
      <c r="O269" s="249"/>
      <c r="P269" s="250"/>
      <c r="Q269" s="251"/>
      <c r="R269" s="76"/>
      <c r="S269" s="101"/>
    </row>
    <row r="270" spans="12:40" x14ac:dyDescent="0.2">
      <c r="L270" s="60"/>
      <c r="M270" s="48"/>
      <c r="N270" s="249"/>
      <c r="O270" s="1"/>
      <c r="P270" s="250"/>
      <c r="Q270" s="137"/>
      <c r="R270" s="76"/>
      <c r="S270" s="101"/>
    </row>
    <row r="271" spans="12:40" x14ac:dyDescent="0.2">
      <c r="L271" s="60"/>
      <c r="M271" s="48"/>
      <c r="N271" s="249"/>
      <c r="O271" s="137"/>
      <c r="P271" s="250"/>
      <c r="Q271" s="137"/>
      <c r="R271" s="76"/>
      <c r="S271" s="101"/>
    </row>
    <row r="272" spans="12:40" x14ac:dyDescent="0.2">
      <c r="L272" s="60"/>
      <c r="M272" s="48"/>
      <c r="N272" s="249"/>
      <c r="O272" s="137"/>
      <c r="P272" s="250"/>
      <c r="Q272" s="137"/>
      <c r="R272" s="76"/>
      <c r="S272" s="101"/>
    </row>
    <row r="273" spans="12:19" x14ac:dyDescent="0.2">
      <c r="L273" s="92"/>
      <c r="M273" s="92"/>
      <c r="N273" s="92"/>
      <c r="O273" s="137"/>
      <c r="P273" s="47"/>
      <c r="Q273" s="47"/>
      <c r="R273" s="47"/>
      <c r="S273" s="92"/>
    </row>
    <row r="274" spans="12:19" x14ac:dyDescent="0.2">
      <c r="L274" s="92"/>
      <c r="M274" s="92"/>
      <c r="N274" s="76"/>
      <c r="O274" s="76"/>
      <c r="P274" s="182"/>
      <c r="Q274" s="47"/>
      <c r="R274" s="47"/>
      <c r="S274" s="92"/>
    </row>
    <row r="275" spans="12:19" x14ac:dyDescent="0.2">
      <c r="L275" s="85"/>
      <c r="M275" s="92"/>
      <c r="N275" s="249"/>
      <c r="O275" s="76"/>
      <c r="P275" s="101"/>
      <c r="Q275" s="10"/>
      <c r="R275" s="76"/>
      <c r="S275" s="101"/>
    </row>
    <row r="276" spans="12:19" x14ac:dyDescent="0.2">
      <c r="L276" s="85"/>
      <c r="M276" s="92"/>
      <c r="N276" s="249"/>
      <c r="O276" s="76"/>
      <c r="P276" s="101"/>
      <c r="Q276" s="10"/>
      <c r="R276" s="76"/>
      <c r="S276" s="101"/>
    </row>
    <row r="277" spans="12:19" x14ac:dyDescent="0.2">
      <c r="L277" s="85"/>
      <c r="M277" s="92"/>
      <c r="N277" s="249"/>
      <c r="O277" s="76"/>
      <c r="P277" s="101"/>
      <c r="Q277" s="10"/>
      <c r="R277" s="76"/>
      <c r="S277" s="101"/>
    </row>
    <row r="278" spans="12:19" x14ac:dyDescent="0.2">
      <c r="L278" s="48"/>
      <c r="M278" s="48"/>
      <c r="N278" s="137"/>
      <c r="O278" s="137"/>
      <c r="P278" s="137"/>
      <c r="Q278" s="137"/>
      <c r="R278" s="48"/>
      <c r="S278" s="12"/>
    </row>
    <row r="322" spans="22:29" x14ac:dyDescent="0.2">
      <c r="V322" s="48"/>
      <c r="W322" s="48"/>
      <c r="X322" s="48"/>
      <c r="Y322" s="48"/>
      <c r="Z322" s="48"/>
      <c r="AA322" s="48"/>
      <c r="AB322" s="48"/>
      <c r="AC322" s="48"/>
    </row>
    <row r="323" spans="22:29" x14ac:dyDescent="0.2">
      <c r="V323" s="48"/>
      <c r="W323" s="48"/>
      <c r="X323" s="48"/>
      <c r="Y323" s="48"/>
      <c r="Z323" s="48"/>
      <c r="AA323" s="48"/>
      <c r="AB323" s="48"/>
      <c r="AC323" s="48"/>
    </row>
    <row r="324" spans="22:29" x14ac:dyDescent="0.2">
      <c r="V324" s="48"/>
      <c r="W324" s="48"/>
      <c r="X324" s="48"/>
      <c r="Y324" s="48"/>
      <c r="Z324" s="48"/>
      <c r="AA324" s="48"/>
      <c r="AB324" s="48"/>
      <c r="AC324" s="48"/>
    </row>
    <row r="325" spans="22:29" x14ac:dyDescent="0.2">
      <c r="V325" s="48"/>
      <c r="W325" s="48"/>
      <c r="X325" s="48"/>
      <c r="Y325" s="48"/>
      <c r="Z325" s="48"/>
      <c r="AA325" s="48"/>
      <c r="AB325" s="48"/>
      <c r="AC325" s="48"/>
    </row>
    <row r="326" spans="22:29" x14ac:dyDescent="0.2">
      <c r="V326" s="48"/>
      <c r="W326" s="48"/>
      <c r="X326" s="48"/>
      <c r="Y326" s="48"/>
      <c r="Z326" s="48"/>
      <c r="AA326" s="48"/>
      <c r="AB326" s="48"/>
      <c r="AC326" s="48"/>
    </row>
    <row r="327" spans="22:29" x14ac:dyDescent="0.2">
      <c r="V327" s="48"/>
      <c r="W327" s="48"/>
      <c r="X327" s="48"/>
      <c r="Y327" s="48"/>
      <c r="Z327" s="48"/>
      <c r="AA327" s="48"/>
      <c r="AB327" s="48"/>
      <c r="AC327" s="48"/>
    </row>
    <row r="328" spans="22:29" x14ac:dyDescent="0.2">
      <c r="V328" s="48"/>
      <c r="W328" s="48"/>
      <c r="X328" s="48"/>
      <c r="Y328" s="48"/>
      <c r="Z328" s="48"/>
      <c r="AA328" s="48"/>
      <c r="AB328" s="48"/>
      <c r="AC328" s="48"/>
    </row>
    <row r="329" spans="22:29" x14ac:dyDescent="0.2">
      <c r="V329" s="48"/>
      <c r="W329" s="48"/>
      <c r="X329" s="48"/>
      <c r="Y329" s="48"/>
      <c r="Z329" s="48"/>
      <c r="AA329" s="48"/>
      <c r="AB329" s="48"/>
      <c r="AC329" s="48"/>
    </row>
    <row r="330" spans="22:29" x14ac:dyDescent="0.2">
      <c r="V330" s="48"/>
      <c r="W330" s="48"/>
      <c r="X330" s="48"/>
      <c r="Y330" s="48"/>
      <c r="Z330" s="48"/>
      <c r="AA330" s="48"/>
      <c r="AB330" s="48"/>
      <c r="AC330" s="48"/>
    </row>
    <row r="331" spans="22:29" x14ac:dyDescent="0.2">
      <c r="V331" s="48"/>
      <c r="W331" s="48"/>
      <c r="X331" s="48"/>
      <c r="Y331" s="48"/>
      <c r="Z331" s="48"/>
      <c r="AA331" s="48"/>
      <c r="AB331" s="48"/>
      <c r="AC331" s="48"/>
    </row>
    <row r="332" spans="22:29" x14ac:dyDescent="0.2">
      <c r="V332" s="184"/>
      <c r="W332" s="184"/>
      <c r="X332" s="184"/>
      <c r="Y332" s="184"/>
      <c r="Z332" s="184"/>
      <c r="AA332" s="184"/>
      <c r="AB332" s="184"/>
      <c r="AC332" s="184"/>
    </row>
    <row r="333" spans="22:29" x14ac:dyDescent="0.2">
      <c r="V333" s="48"/>
      <c r="W333" s="48"/>
      <c r="X333" s="48"/>
      <c r="Y333" s="48"/>
      <c r="Z333" s="48"/>
      <c r="AA333" s="48"/>
      <c r="AB333" s="48"/>
      <c r="AC333" s="48"/>
    </row>
    <row r="334" spans="22:29" x14ac:dyDescent="0.2">
      <c r="V334" s="48"/>
      <c r="W334" s="48"/>
      <c r="X334" s="48"/>
      <c r="Y334" s="48"/>
      <c r="Z334" s="48"/>
      <c r="AA334" s="48"/>
      <c r="AB334" s="48"/>
      <c r="AC334" s="48"/>
    </row>
    <row r="335" spans="22:29" x14ac:dyDescent="0.2">
      <c r="V335" s="48"/>
      <c r="W335" s="48"/>
      <c r="X335" s="48"/>
      <c r="Y335" s="48"/>
      <c r="Z335" s="48"/>
      <c r="AA335" s="48"/>
      <c r="AB335" s="48"/>
      <c r="AC335" s="48"/>
    </row>
  </sheetData>
  <sheetProtection algorithmName="SHA-512" hashValue="Qkj9IHj4dvnhkUGVkD+GRe6OOCc2kalY6pDvoxN+EDuEqU13+s/U3M0VxAMVDBBKJTOx1H5tIETSm7qD2WyvFA==" saltValue="LKq2NH7Fdu+v8MJlg1S6kw==" spinCount="100000" sheet="1" objects="1" scenarios="1"/>
  <mergeCells count="48">
    <mergeCell ref="CD22:CG22"/>
    <mergeCell ref="CD23:CG23"/>
    <mergeCell ref="CD17:CG17"/>
    <mergeCell ref="CD18:CG18"/>
    <mergeCell ref="CD19:CG19"/>
    <mergeCell ref="CD20:CG20"/>
    <mergeCell ref="CD21:CG21"/>
    <mergeCell ref="CD32:CG32"/>
    <mergeCell ref="CD39:CG39"/>
    <mergeCell ref="CD40:CG40"/>
    <mergeCell ref="CD41:CG41"/>
    <mergeCell ref="CD13:CG13"/>
    <mergeCell ref="CD24:CG24"/>
    <mergeCell ref="CD25:CG25"/>
    <mergeCell ref="CD26:CG26"/>
    <mergeCell ref="CD27:CG27"/>
    <mergeCell ref="CD28:CG28"/>
    <mergeCell ref="CD29:CG29"/>
    <mergeCell ref="CD30:CG30"/>
    <mergeCell ref="CD31:CG31"/>
    <mergeCell ref="CD14:CG14"/>
    <mergeCell ref="CD15:CG15"/>
    <mergeCell ref="CD16:CG16"/>
    <mergeCell ref="CD46:CG46"/>
    <mergeCell ref="CD47:CG47"/>
    <mergeCell ref="CD38:CG38"/>
    <mergeCell ref="CD42:CG42"/>
    <mergeCell ref="CD33:CG33"/>
    <mergeCell ref="CD34:CG34"/>
    <mergeCell ref="CD35:CG35"/>
    <mergeCell ref="CD36:CG36"/>
    <mergeCell ref="CD37:CG37"/>
    <mergeCell ref="CC7:CL10"/>
    <mergeCell ref="CD59:CG59"/>
    <mergeCell ref="CD60:CG60"/>
    <mergeCell ref="CD53:CG53"/>
    <mergeCell ref="CD54:CG54"/>
    <mergeCell ref="CD55:CG55"/>
    <mergeCell ref="CD56:CG56"/>
    <mergeCell ref="CD58:CG58"/>
    <mergeCell ref="CD48:CG48"/>
    <mergeCell ref="CD49:CG49"/>
    <mergeCell ref="CD50:CG50"/>
    <mergeCell ref="CD51:CG51"/>
    <mergeCell ref="CD52:CG52"/>
    <mergeCell ref="CD43:CG43"/>
    <mergeCell ref="CD44:CG44"/>
    <mergeCell ref="CD45:CG45"/>
  </mergeCells>
  <phoneticPr fontId="40" type="noConversion"/>
  <printOptions horizontalCentered="1"/>
  <pageMargins left="0.35" right="0.15" top="0.5" bottom="0.5" header="0.25" footer="0.25"/>
  <pageSetup scale="98" orientation="portrait" r:id="rId1"/>
  <headerFooter alignWithMargins="0">
    <oddFooter>&amp;L&amp;"Times New Roman,Regular"&amp;8Date of Estimate: &amp;D&amp;C&amp;"Times New Roman,Regular"&amp;8File Name: &amp;F</oddFooter>
  </headerFooter>
  <colBreaks count="8" manualBreakCount="8">
    <brk id="10" max="1048575" man="1"/>
    <brk id="20" max="1048575" man="1"/>
    <brk id="30" max="1048575" man="1"/>
    <brk id="40" max="1048575" man="1"/>
    <brk id="50" max="1048575" man="1"/>
    <brk id="60" max="1048575" man="1"/>
    <brk id="70" max="1048575" man="1"/>
    <brk id="80" max="1048575" man="1"/>
  </colBreaks>
  <ignoredErrors>
    <ignoredError sqref="CK57:CK60 CK14:CK5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AX46"/>
  <sheetViews>
    <sheetView zoomScale="90" zoomScaleNormal="90" workbookViewId="0">
      <selection activeCell="B101" sqref="B101"/>
    </sheetView>
  </sheetViews>
  <sheetFormatPr defaultColWidth="9.140625" defaultRowHeight="12.75" x14ac:dyDescent="0.2"/>
  <cols>
    <col min="1" max="1" width="26" style="1" customWidth="1"/>
    <col min="2" max="14" width="6.7109375" style="1" customWidth="1"/>
    <col min="15" max="15" width="8.5703125" style="1" customWidth="1"/>
    <col min="16" max="17" width="6.7109375" style="1" customWidth="1"/>
    <col min="18" max="18" width="8.140625" style="1" customWidth="1"/>
    <col min="19" max="19" width="8" style="1" customWidth="1"/>
    <col min="20" max="22" width="6.7109375" style="1" customWidth="1"/>
    <col min="23" max="23" width="9.7109375" style="1" customWidth="1"/>
    <col min="24" max="24" width="14.7109375" style="1" customWidth="1"/>
    <col min="25" max="25" width="26" style="1" customWidth="1"/>
    <col min="26" max="46" width="6.7109375" style="1" customWidth="1"/>
    <col min="47" max="47" width="7.28515625" style="1" customWidth="1"/>
    <col min="48" max="48" width="8.7109375" style="1" customWidth="1"/>
    <col min="49" max="50" width="5" style="1" customWidth="1"/>
    <col min="51" max="16384" width="9.140625" style="1"/>
  </cols>
  <sheetData>
    <row r="1" spans="1:50" ht="15" x14ac:dyDescent="0.2">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392"/>
      <c r="AX1" s="47"/>
    </row>
    <row r="2" spans="1:50" ht="15.75" x14ac:dyDescent="0.2">
      <c r="A2" s="47"/>
      <c r="B2" s="47"/>
      <c r="C2" s="47"/>
      <c r="D2" s="47"/>
      <c r="E2" s="47"/>
      <c r="F2" s="47"/>
      <c r="G2" s="47"/>
      <c r="H2" s="47"/>
      <c r="I2" s="47"/>
      <c r="J2" s="47"/>
      <c r="K2" s="47"/>
      <c r="L2" s="412" t="s">
        <v>98</v>
      </c>
      <c r="M2" s="412"/>
      <c r="N2" s="47"/>
      <c r="O2" s="47"/>
      <c r="P2" s="47"/>
      <c r="Q2" s="47"/>
      <c r="R2" s="47"/>
      <c r="S2" s="47"/>
      <c r="T2" s="47"/>
      <c r="U2" s="47"/>
      <c r="V2" s="47"/>
      <c r="W2" s="47"/>
      <c r="X2" s="47"/>
      <c r="Y2" s="47"/>
      <c r="Z2" s="47"/>
      <c r="AA2" s="47"/>
      <c r="AB2" s="47"/>
      <c r="AC2" s="47"/>
      <c r="AD2" s="47"/>
      <c r="AE2" s="47"/>
      <c r="AF2" s="47"/>
      <c r="AG2" s="47"/>
      <c r="AH2" s="47"/>
      <c r="AI2" s="47"/>
      <c r="AJ2" s="412" t="s">
        <v>635</v>
      </c>
      <c r="AK2" s="412"/>
      <c r="AL2" s="47"/>
      <c r="AM2" s="47"/>
      <c r="AN2" s="47"/>
      <c r="AO2" s="47"/>
      <c r="AP2" s="47"/>
      <c r="AQ2" s="47"/>
      <c r="AR2" s="47"/>
      <c r="AS2" s="47"/>
      <c r="AT2" s="47"/>
      <c r="AU2" s="47"/>
      <c r="AV2" s="47"/>
      <c r="AW2" s="392"/>
      <c r="AX2" s="47"/>
    </row>
    <row r="3" spans="1:50" ht="15" x14ac:dyDescent="0.2">
      <c r="A3" s="47"/>
      <c r="B3" s="47"/>
      <c r="C3" s="47"/>
      <c r="D3" s="47"/>
      <c r="E3" s="47"/>
      <c r="F3" s="47"/>
      <c r="G3" s="47"/>
      <c r="H3" s="47"/>
      <c r="I3" s="47"/>
      <c r="J3" s="47"/>
      <c r="K3" s="47"/>
      <c r="L3" s="110">
        <f>'Cover Sht'!A15</f>
        <v>0</v>
      </c>
      <c r="M3" s="110"/>
      <c r="N3" s="47"/>
      <c r="O3" s="47"/>
      <c r="P3" s="47"/>
      <c r="Q3" s="47"/>
      <c r="R3" s="47"/>
      <c r="S3" s="47"/>
      <c r="T3" s="47"/>
      <c r="U3" s="47"/>
      <c r="V3" s="47"/>
      <c r="W3" s="47"/>
      <c r="X3" s="47"/>
      <c r="Y3" s="47"/>
      <c r="Z3" s="47"/>
      <c r="AA3" s="47"/>
      <c r="AB3" s="47"/>
      <c r="AC3" s="47"/>
      <c r="AD3" s="47"/>
      <c r="AE3" s="47"/>
      <c r="AF3" s="47"/>
      <c r="AG3" s="47"/>
      <c r="AH3" s="47"/>
      <c r="AI3" s="47"/>
      <c r="AJ3" s="110">
        <f>'Cover Sht'!A15</f>
        <v>0</v>
      </c>
      <c r="AK3" s="110"/>
      <c r="AL3" s="47"/>
      <c r="AM3" s="47"/>
      <c r="AN3" s="47"/>
      <c r="AO3" s="47"/>
      <c r="AP3" s="47"/>
      <c r="AQ3" s="47"/>
      <c r="AR3" s="47"/>
      <c r="AS3" s="47"/>
      <c r="AT3" s="47"/>
      <c r="AU3" s="47"/>
      <c r="AV3" s="47"/>
      <c r="AW3" s="392"/>
      <c r="AX3" s="47"/>
    </row>
    <row r="4" spans="1:50" ht="15" x14ac:dyDescent="0.2">
      <c r="A4" s="47"/>
      <c r="B4" s="47"/>
      <c r="C4" s="47"/>
      <c r="D4" s="47"/>
      <c r="E4" s="47"/>
      <c r="F4" s="47"/>
      <c r="G4" s="47"/>
      <c r="H4" s="47"/>
      <c r="I4" s="47"/>
      <c r="J4" s="47"/>
      <c r="K4" s="47"/>
      <c r="L4" s="61"/>
      <c r="M4" s="61"/>
      <c r="N4" s="47"/>
      <c r="O4" s="47"/>
      <c r="P4" s="47"/>
      <c r="Q4" s="47"/>
      <c r="R4" s="47"/>
      <c r="S4" s="47"/>
      <c r="T4" s="47"/>
      <c r="U4" s="47"/>
      <c r="V4" s="47"/>
      <c r="W4" s="47"/>
      <c r="X4" s="47"/>
      <c r="Y4" s="47"/>
      <c r="Z4" s="47"/>
      <c r="AA4" s="47"/>
      <c r="AB4" s="47"/>
      <c r="AC4" s="47"/>
      <c r="AD4" s="47"/>
      <c r="AE4" s="47"/>
      <c r="AF4" s="47"/>
      <c r="AG4" s="47"/>
      <c r="AH4" s="47"/>
      <c r="AI4" s="47"/>
      <c r="AJ4" s="61"/>
      <c r="AK4" s="61"/>
      <c r="AL4" s="47"/>
      <c r="AM4" s="47"/>
      <c r="AN4" s="47"/>
      <c r="AO4" s="47"/>
      <c r="AP4" s="47"/>
      <c r="AQ4" s="47"/>
      <c r="AR4" s="47"/>
      <c r="AS4" s="47"/>
      <c r="AT4" s="47"/>
      <c r="AU4" s="47"/>
      <c r="AV4" s="47"/>
      <c r="AW4" s="392"/>
      <c r="AX4" s="47"/>
    </row>
    <row r="5" spans="1:50" ht="15" x14ac:dyDescent="0.2">
      <c r="A5" s="79" t="s">
        <v>246</v>
      </c>
      <c r="B5" s="91">
        <f>'Cover Sht'!$E$18</f>
        <v>0</v>
      </c>
      <c r="C5" s="47"/>
      <c r="D5" s="54"/>
      <c r="E5" s="54"/>
      <c r="F5" s="54"/>
      <c r="G5" s="54"/>
      <c r="H5" s="54"/>
      <c r="I5" s="54"/>
      <c r="J5" s="54"/>
      <c r="K5" s="54"/>
      <c r="L5" s="54"/>
      <c r="M5" s="54"/>
      <c r="N5" s="54"/>
      <c r="O5" s="54"/>
      <c r="P5" s="54"/>
      <c r="Q5" s="79" t="s">
        <v>247</v>
      </c>
      <c r="R5" s="91">
        <f>'Cover Sht'!$D$22</f>
        <v>0</v>
      </c>
      <c r="S5" s="47"/>
      <c r="T5" s="47"/>
      <c r="U5" s="47"/>
      <c r="V5" s="47"/>
      <c r="W5" s="47"/>
      <c r="X5" s="47"/>
      <c r="Y5" s="79" t="s">
        <v>246</v>
      </c>
      <c r="Z5" s="91">
        <f>'Cover Sht'!$E$18</f>
        <v>0</v>
      </c>
      <c r="AA5" s="47"/>
      <c r="AB5" s="54"/>
      <c r="AC5" s="54"/>
      <c r="AD5" s="54"/>
      <c r="AE5" s="54"/>
      <c r="AF5" s="54"/>
      <c r="AG5" s="54"/>
      <c r="AH5" s="54"/>
      <c r="AI5" s="54"/>
      <c r="AJ5" s="54"/>
      <c r="AK5" s="54"/>
      <c r="AL5" s="54"/>
      <c r="AM5" s="54"/>
      <c r="AN5" s="54"/>
      <c r="AO5" s="79" t="s">
        <v>247</v>
      </c>
      <c r="AP5" s="91">
        <f>'Cover Sht'!$D$22</f>
        <v>0</v>
      </c>
      <c r="AQ5" s="47"/>
      <c r="AR5" s="47"/>
      <c r="AS5" s="47"/>
      <c r="AT5" s="47"/>
      <c r="AU5" s="47"/>
      <c r="AV5" s="47"/>
      <c r="AW5" s="392"/>
      <c r="AX5" s="54"/>
    </row>
    <row r="6" spans="1:50" ht="15" x14ac:dyDescent="0.2">
      <c r="A6" s="79" t="s">
        <v>248</v>
      </c>
      <c r="B6" s="208">
        <f>IF('Cover Sht'!$A$10="POST  DESIGN  SERVICES",'Cover Sht'!$E$21,'Cover Sht'!$E$19)</f>
        <v>0</v>
      </c>
      <c r="C6" s="47"/>
      <c r="D6" s="54"/>
      <c r="E6" s="54"/>
      <c r="F6" s="54"/>
      <c r="G6" s="54"/>
      <c r="H6" s="54"/>
      <c r="I6" s="54"/>
      <c r="J6" s="54"/>
      <c r="K6" s="54"/>
      <c r="L6" s="54"/>
      <c r="M6" s="54"/>
      <c r="N6" s="54"/>
      <c r="O6" s="54"/>
      <c r="P6" s="54"/>
      <c r="Q6" s="79" t="s">
        <v>249</v>
      </c>
      <c r="R6" s="91">
        <f>'Cover Sht'!A28</f>
        <v>0</v>
      </c>
      <c r="S6" s="47"/>
      <c r="T6" s="47"/>
      <c r="U6" s="47"/>
      <c r="V6" s="47"/>
      <c r="W6" s="47"/>
      <c r="X6" s="47"/>
      <c r="Y6" s="79" t="s">
        <v>248</v>
      </c>
      <c r="Z6" s="208">
        <f>IF('Cover Sht'!$A$10="POST  DESIGN  SERVICES",'Cover Sht'!$E$21,'Cover Sht'!$E$19)</f>
        <v>0</v>
      </c>
      <c r="AA6" s="47"/>
      <c r="AB6" s="54"/>
      <c r="AC6" s="54"/>
      <c r="AD6" s="54"/>
      <c r="AE6" s="54"/>
      <c r="AF6" s="54"/>
      <c r="AG6" s="54"/>
      <c r="AH6" s="54"/>
      <c r="AI6" s="54"/>
      <c r="AJ6" s="54"/>
      <c r="AK6" s="54"/>
      <c r="AL6" s="54"/>
      <c r="AM6" s="54"/>
      <c r="AN6" s="54"/>
      <c r="AO6" s="79" t="s">
        <v>249</v>
      </c>
      <c r="AP6" s="91">
        <f>'Cover Sht'!A28</f>
        <v>0</v>
      </c>
      <c r="AQ6" s="47"/>
      <c r="AR6" s="47"/>
      <c r="AS6" s="47"/>
      <c r="AT6" s="47"/>
      <c r="AU6" s="47"/>
      <c r="AV6" s="47"/>
      <c r="AW6" s="392"/>
      <c r="AX6" s="54"/>
    </row>
    <row r="7" spans="1:50" ht="15"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54"/>
    </row>
    <row r="8" spans="1:50" ht="69" customHeight="1" x14ac:dyDescent="0.25">
      <c r="A8" s="392"/>
      <c r="B8" s="404" t="s">
        <v>99</v>
      </c>
      <c r="C8" s="404" t="s">
        <v>201</v>
      </c>
      <c r="D8" s="404" t="s">
        <v>362</v>
      </c>
      <c r="E8" s="404" t="s">
        <v>100</v>
      </c>
      <c r="F8" s="404" t="s">
        <v>103</v>
      </c>
      <c r="G8" s="404" t="s">
        <v>101</v>
      </c>
      <c r="H8" s="404" t="s">
        <v>102</v>
      </c>
      <c r="I8" s="404" t="s">
        <v>816</v>
      </c>
      <c r="J8" s="404" t="s">
        <v>172</v>
      </c>
      <c r="K8" s="404" t="s">
        <v>636</v>
      </c>
      <c r="L8" s="404" t="s">
        <v>315</v>
      </c>
      <c r="M8" s="404" t="s">
        <v>475</v>
      </c>
      <c r="N8" s="404" t="s">
        <v>476</v>
      </c>
      <c r="O8" s="404" t="s">
        <v>363</v>
      </c>
      <c r="P8" s="404" t="s">
        <v>477</v>
      </c>
      <c r="Q8" s="404" t="s">
        <v>364</v>
      </c>
      <c r="R8" s="404" t="s">
        <v>286</v>
      </c>
      <c r="S8" s="404" t="s">
        <v>106</v>
      </c>
      <c r="T8" s="404" t="s">
        <v>1461</v>
      </c>
      <c r="U8" s="404" t="s">
        <v>1439</v>
      </c>
      <c r="V8" s="404" t="s">
        <v>673</v>
      </c>
      <c r="W8" s="404" t="s">
        <v>46</v>
      </c>
      <c r="X8" s="517"/>
      <c r="Y8" s="392"/>
      <c r="Z8" s="404" t="s">
        <v>99</v>
      </c>
      <c r="AA8" s="404" t="s">
        <v>201</v>
      </c>
      <c r="AB8" s="404" t="s">
        <v>362</v>
      </c>
      <c r="AC8" s="404" t="s">
        <v>100</v>
      </c>
      <c r="AD8" s="404" t="s">
        <v>103</v>
      </c>
      <c r="AE8" s="404" t="s">
        <v>101</v>
      </c>
      <c r="AF8" s="404" t="s">
        <v>102</v>
      </c>
      <c r="AG8" s="404" t="s">
        <v>816</v>
      </c>
      <c r="AH8" s="404" t="s">
        <v>172</v>
      </c>
      <c r="AI8" s="404" t="s">
        <v>636</v>
      </c>
      <c r="AJ8" s="404" t="s">
        <v>315</v>
      </c>
      <c r="AK8" s="404" t="s">
        <v>475</v>
      </c>
      <c r="AL8" s="404" t="s">
        <v>476</v>
      </c>
      <c r="AM8" s="404" t="s">
        <v>363</v>
      </c>
      <c r="AN8" s="404" t="s">
        <v>477</v>
      </c>
      <c r="AO8" s="404" t="s">
        <v>364</v>
      </c>
      <c r="AP8" s="404" t="s">
        <v>286</v>
      </c>
      <c r="AQ8" s="404" t="s">
        <v>106</v>
      </c>
      <c r="AR8" s="404" t="s">
        <v>1461</v>
      </c>
      <c r="AS8" s="404" t="s">
        <v>1439</v>
      </c>
      <c r="AT8" s="404" t="s">
        <v>673</v>
      </c>
      <c r="AU8" s="404" t="s">
        <v>46</v>
      </c>
      <c r="AV8" s="517"/>
      <c r="AW8" s="393"/>
      <c r="AX8" s="159"/>
    </row>
    <row r="9" spans="1:50" ht="15" x14ac:dyDescent="0.2">
      <c r="A9" s="395" t="s">
        <v>359</v>
      </c>
      <c r="B9" s="486">
        <f>+MAPPING!E9</f>
        <v>0</v>
      </c>
      <c r="C9" s="486">
        <f>+SURVEYS!E9</f>
        <v>0</v>
      </c>
      <c r="D9" s="486">
        <f>+'DESIGN STUDY'!E9</f>
        <v>0</v>
      </c>
      <c r="E9" s="486">
        <f>+PFR!E9</f>
        <v>0</v>
      </c>
      <c r="F9" s="486">
        <f>+RW!E9</f>
        <v>0</v>
      </c>
      <c r="G9" s="486">
        <f>+FFR!E10</f>
        <v>0</v>
      </c>
      <c r="H9" s="486">
        <f>+FOR!E10</f>
        <v>0</v>
      </c>
      <c r="I9" s="486">
        <f>+QAQC!E9</f>
        <v>0</v>
      </c>
      <c r="J9" s="486">
        <f>GEOTECH!E10+GEOTECH!E40+GEOTECH!N10</f>
        <v>0</v>
      </c>
      <c r="K9" s="486">
        <f>+DRAINAGE!E10</f>
        <v>0</v>
      </c>
      <c r="L9" s="486">
        <f>+PERMITS!E10</f>
        <v>0</v>
      </c>
      <c r="M9" s="486">
        <f>+'TRAFFIC ANALYSIS'!E10</f>
        <v>0</v>
      </c>
      <c r="N9" s="486">
        <f>+'NATURAL RESOURCES'!E10</f>
        <v>0</v>
      </c>
      <c r="O9" s="486">
        <f>+NEPA!E8</f>
        <v>0</v>
      </c>
      <c r="P9" s="486">
        <f>+NOISE!E10</f>
        <v>0</v>
      </c>
      <c r="Q9" s="486">
        <f>+'CULTURAL RESOURCES'!E10</f>
        <v>0</v>
      </c>
      <c r="R9" s="486">
        <f>+'STR1'!D12+'STR2'!D12+'STR3'!D12</f>
        <v>0</v>
      </c>
      <c r="S9" s="486">
        <f>+MiscSTR!E12</f>
        <v>0</v>
      </c>
      <c r="T9" s="486">
        <f>'STR1 REHAB'!D12</f>
        <v>0</v>
      </c>
      <c r="U9" s="486">
        <f>'POST DESIGN SERVICES'!E10</f>
        <v>0</v>
      </c>
      <c r="V9" s="487">
        <f>'SPECIALIZED SERVICE '!E13</f>
        <v>0</v>
      </c>
      <c r="W9" s="488">
        <f>SUM(B9:V9)</f>
        <v>0</v>
      </c>
      <c r="X9" s="405" t="e">
        <f t="shared" ref="X9:X21" si="0">+W9/$W$36</f>
        <v>#DIV/0!</v>
      </c>
      <c r="Y9" s="395" t="s">
        <v>104</v>
      </c>
      <c r="Z9" s="486">
        <f>+MAPPING!E31</f>
        <v>0</v>
      </c>
      <c r="AA9" s="486">
        <f>+SURVEYS!E28</f>
        <v>0</v>
      </c>
      <c r="AB9" s="486">
        <f>+'DESIGN STUDY'!E30</f>
        <v>0</v>
      </c>
      <c r="AC9" s="486">
        <f>+PFR!E31</f>
        <v>0</v>
      </c>
      <c r="AD9" s="486">
        <f>+RW!E32</f>
        <v>0</v>
      </c>
      <c r="AE9" s="486">
        <f>+FFR!E31</f>
        <v>0</v>
      </c>
      <c r="AF9" s="486">
        <f>+FOR!E31</f>
        <v>0</v>
      </c>
      <c r="AG9" s="486">
        <f>+QAQC!E30</f>
        <v>0</v>
      </c>
      <c r="AH9" s="486">
        <f>GEOTECH!E32+GEOTECH!E62</f>
        <v>0</v>
      </c>
      <c r="AI9" s="486">
        <f>+DRAINAGE!E31</f>
        <v>0</v>
      </c>
      <c r="AJ9" s="486">
        <f>+PERMITS!E31</f>
        <v>0</v>
      </c>
      <c r="AK9" s="486">
        <f>+'TRAFFIC ANALYSIS'!E31</f>
        <v>0</v>
      </c>
      <c r="AL9" s="486">
        <f>+'NATURAL RESOURCES'!E33</f>
        <v>0</v>
      </c>
      <c r="AM9" s="486">
        <f>+NEPA!E35</f>
        <v>0</v>
      </c>
      <c r="AN9" s="486">
        <f>+NOISE!E34</f>
        <v>0</v>
      </c>
      <c r="AO9" s="486">
        <f>+'CULTURAL RESOURCES'!E37</f>
        <v>0</v>
      </c>
      <c r="AP9" s="486">
        <f>+'STR1'!D34+'STR2'!D34+'STR3'!D34</f>
        <v>0</v>
      </c>
      <c r="AQ9" s="486">
        <f>+MiscSTR!E34</f>
        <v>0</v>
      </c>
      <c r="AR9" s="486">
        <f>'STR1 REHAB'!D37</f>
        <v>0</v>
      </c>
      <c r="AS9" s="486">
        <f>'POST DESIGN SERVICES'!E31</f>
        <v>0</v>
      </c>
      <c r="AT9" s="487">
        <f>'SPECIALIZED SERVICE '!E34</f>
        <v>0</v>
      </c>
      <c r="AU9" s="488">
        <f>SUM(Z9:AT9)</f>
        <v>0</v>
      </c>
      <c r="AV9" s="712" t="e">
        <f>+AU9/$AU$34</f>
        <v>#DIV/0!</v>
      </c>
      <c r="AW9" s="406"/>
      <c r="AX9" s="158"/>
    </row>
    <row r="10" spans="1:50" ht="13.7" customHeight="1" x14ac:dyDescent="0.2">
      <c r="A10" s="395" t="s">
        <v>256</v>
      </c>
      <c r="B10" s="486">
        <f>+MAPPING!E10</f>
        <v>0</v>
      </c>
      <c r="C10" s="486">
        <f>+SURVEYS!E10</f>
        <v>0</v>
      </c>
      <c r="D10" s="486">
        <f>+'DESIGN STUDY'!E10</f>
        <v>0</v>
      </c>
      <c r="E10" s="486">
        <f>+PFR!E10</f>
        <v>0</v>
      </c>
      <c r="F10" s="486">
        <f>+RW!E10</f>
        <v>0</v>
      </c>
      <c r="G10" s="486">
        <f>+FFR!E11</f>
        <v>0</v>
      </c>
      <c r="H10" s="486">
        <f>+FOR!E11</f>
        <v>0</v>
      </c>
      <c r="I10" s="486">
        <f>+QAQC!E10</f>
        <v>0</v>
      </c>
      <c r="J10" s="486">
        <f>GEOTECH!E11+GEOTECH!E41+GEOTECH!N11</f>
        <v>0</v>
      </c>
      <c r="K10" s="486">
        <f>+DRAINAGE!E11</f>
        <v>0</v>
      </c>
      <c r="L10" s="486">
        <f>+PERMITS!E11</f>
        <v>0</v>
      </c>
      <c r="M10" s="486">
        <f>+'TRAFFIC ANALYSIS'!E11</f>
        <v>0</v>
      </c>
      <c r="N10" s="486">
        <f>+'NATURAL RESOURCES'!E11</f>
        <v>0</v>
      </c>
      <c r="O10" s="486">
        <f>+NEPA!E9</f>
        <v>0</v>
      </c>
      <c r="P10" s="486">
        <f>+NOISE!E11</f>
        <v>0</v>
      </c>
      <c r="Q10" s="486">
        <f>+'CULTURAL RESOURCES'!E11</f>
        <v>0</v>
      </c>
      <c r="R10" s="486">
        <f>+'STR1'!D13+'STR2'!D13+'STR3'!D13</f>
        <v>0</v>
      </c>
      <c r="S10" s="486">
        <f>+MiscSTR!E13</f>
        <v>0</v>
      </c>
      <c r="T10" s="486">
        <f>'STR1 REHAB'!D13</f>
        <v>0</v>
      </c>
      <c r="U10" s="486">
        <f>'POST DESIGN SERVICES'!E11</f>
        <v>0</v>
      </c>
      <c r="V10" s="487">
        <f>'SPECIALIZED SERVICE '!E14</f>
        <v>0</v>
      </c>
      <c r="W10" s="488">
        <f t="shared" ref="W10:W35" si="1">SUM(B10:V10)</f>
        <v>0</v>
      </c>
      <c r="X10" s="405" t="e">
        <f t="shared" si="0"/>
        <v>#DIV/0!</v>
      </c>
      <c r="Y10" s="395" t="s">
        <v>356</v>
      </c>
      <c r="Z10" s="490" t="s">
        <v>486</v>
      </c>
      <c r="AA10" s="490" t="s">
        <v>486</v>
      </c>
      <c r="AB10" s="490" t="s">
        <v>486</v>
      </c>
      <c r="AC10" s="490" t="s">
        <v>486</v>
      </c>
      <c r="AD10" s="490" t="s">
        <v>486</v>
      </c>
      <c r="AE10" s="490" t="s">
        <v>486</v>
      </c>
      <c r="AF10" s="490" t="s">
        <v>486</v>
      </c>
      <c r="AG10" s="490" t="s">
        <v>486</v>
      </c>
      <c r="AH10" s="490" t="s">
        <v>486</v>
      </c>
      <c r="AI10" s="490" t="s">
        <v>486</v>
      </c>
      <c r="AJ10" s="490" t="s">
        <v>486</v>
      </c>
      <c r="AK10" s="490" t="s">
        <v>486</v>
      </c>
      <c r="AL10" s="490" t="s">
        <v>486</v>
      </c>
      <c r="AM10" s="490" t="s">
        <v>486</v>
      </c>
      <c r="AN10" s="490" t="s">
        <v>486</v>
      </c>
      <c r="AO10" s="490" t="s">
        <v>486</v>
      </c>
      <c r="AP10" s="490" t="s">
        <v>486</v>
      </c>
      <c r="AQ10" s="490" t="s">
        <v>486</v>
      </c>
      <c r="AR10" s="490"/>
      <c r="AS10" s="490"/>
      <c r="AT10" s="487"/>
      <c r="AU10" s="488">
        <f t="shared" ref="AU10:AU33" si="2">SUM(Z10:AT10)</f>
        <v>0</v>
      </c>
      <c r="AV10" s="712" t="e">
        <f t="shared" ref="AV10:AV33" si="3">+AU10/$AU$34</f>
        <v>#DIV/0!</v>
      </c>
      <c r="AW10" s="406"/>
      <c r="AX10" s="158"/>
    </row>
    <row r="11" spans="1:50" ht="15" x14ac:dyDescent="0.2">
      <c r="A11" s="395" t="s">
        <v>104</v>
      </c>
      <c r="B11" s="486">
        <f>+MAPPING!E11</f>
        <v>0</v>
      </c>
      <c r="C11" s="486">
        <f>+SURVEYS!E11</f>
        <v>0</v>
      </c>
      <c r="D11" s="486">
        <f>+'DESIGN STUDY'!E11</f>
        <v>0</v>
      </c>
      <c r="E11" s="486">
        <f>+PFR!E11</f>
        <v>0</v>
      </c>
      <c r="F11" s="486">
        <f>+RW!E11</f>
        <v>0</v>
      </c>
      <c r="G11" s="486">
        <f>+FFR!E12</f>
        <v>0</v>
      </c>
      <c r="H11" s="486">
        <f>+FOR!E12</f>
        <v>0</v>
      </c>
      <c r="I11" s="486">
        <f>+QAQC!E11</f>
        <v>0</v>
      </c>
      <c r="J11" s="486">
        <f>GEOTECH!E12+GEOTECH!E42+GEOTECH!N12</f>
        <v>0</v>
      </c>
      <c r="K11" s="486">
        <f>+DRAINAGE!E12</f>
        <v>0</v>
      </c>
      <c r="L11" s="486">
        <f>+PERMITS!E12</f>
        <v>0</v>
      </c>
      <c r="M11" s="486">
        <f>+'TRAFFIC ANALYSIS'!E12</f>
        <v>0</v>
      </c>
      <c r="N11" s="486">
        <f>+'NATURAL RESOURCES'!E12</f>
        <v>0</v>
      </c>
      <c r="O11" s="486">
        <f>+NEPA!E10</f>
        <v>0</v>
      </c>
      <c r="P11" s="486">
        <f>+NOISE!E12</f>
        <v>0</v>
      </c>
      <c r="Q11" s="486">
        <f>+'CULTURAL RESOURCES'!E12</f>
        <v>0</v>
      </c>
      <c r="R11" s="486">
        <f>+'STR1'!D14+'STR2'!D14+'STR3'!D14</f>
        <v>0</v>
      </c>
      <c r="S11" s="486">
        <f>+MiscSTR!E14</f>
        <v>0</v>
      </c>
      <c r="T11" s="486">
        <f>'STR1 REHAB'!D14</f>
        <v>0</v>
      </c>
      <c r="U11" s="486">
        <f>'POST DESIGN SERVICES'!E12</f>
        <v>0</v>
      </c>
      <c r="V11" s="487">
        <f>'SPECIALIZED SERVICE '!E15</f>
        <v>0</v>
      </c>
      <c r="W11" s="488">
        <f t="shared" si="1"/>
        <v>0</v>
      </c>
      <c r="X11" s="405" t="e">
        <f t="shared" si="0"/>
        <v>#DIV/0!</v>
      </c>
      <c r="Y11" s="395" t="s">
        <v>63</v>
      </c>
      <c r="Z11" s="490" t="s">
        <v>486</v>
      </c>
      <c r="AA11" s="490" t="s">
        <v>486</v>
      </c>
      <c r="AB11" s="490" t="s">
        <v>486</v>
      </c>
      <c r="AC11" s="490" t="s">
        <v>486</v>
      </c>
      <c r="AD11" s="490" t="s">
        <v>486</v>
      </c>
      <c r="AE11" s="490" t="s">
        <v>486</v>
      </c>
      <c r="AF11" s="490" t="s">
        <v>486</v>
      </c>
      <c r="AG11" s="490" t="s">
        <v>486</v>
      </c>
      <c r="AH11" s="490" t="s">
        <v>486</v>
      </c>
      <c r="AI11" s="490" t="s">
        <v>486</v>
      </c>
      <c r="AJ11" s="490" t="s">
        <v>486</v>
      </c>
      <c r="AK11" s="490" t="s">
        <v>486</v>
      </c>
      <c r="AL11" s="490" t="s">
        <v>486</v>
      </c>
      <c r="AM11" s="490" t="s">
        <v>486</v>
      </c>
      <c r="AN11" s="490" t="s">
        <v>486</v>
      </c>
      <c r="AO11" s="490" t="s">
        <v>486</v>
      </c>
      <c r="AP11" s="490" t="s">
        <v>486</v>
      </c>
      <c r="AQ11" s="490" t="s">
        <v>486</v>
      </c>
      <c r="AR11" s="490"/>
      <c r="AS11" s="490"/>
      <c r="AT11" s="487"/>
      <c r="AU11" s="488">
        <f t="shared" si="2"/>
        <v>0</v>
      </c>
      <c r="AV11" s="712" t="e">
        <f t="shared" si="3"/>
        <v>#DIV/0!</v>
      </c>
      <c r="AW11" s="407"/>
      <c r="AX11" s="159"/>
    </row>
    <row r="12" spans="1:50" ht="15" x14ac:dyDescent="0.2">
      <c r="A12" s="395" t="s">
        <v>356</v>
      </c>
      <c r="B12" s="490" t="s">
        <v>486</v>
      </c>
      <c r="C12" s="490" t="s">
        <v>486</v>
      </c>
      <c r="D12" s="486">
        <f>+'DESIGN STUDY'!E12</f>
        <v>0</v>
      </c>
      <c r="E12" s="486">
        <f>+PFR!E12</f>
        <v>0</v>
      </c>
      <c r="F12" s="486">
        <f>+RW!E12</f>
        <v>0</v>
      </c>
      <c r="G12" s="486">
        <f>+FFR!E13</f>
        <v>0</v>
      </c>
      <c r="H12" s="486">
        <f>+FOR!E13</f>
        <v>0</v>
      </c>
      <c r="I12" s="486">
        <f>+QAQC!E12</f>
        <v>0</v>
      </c>
      <c r="J12" s="486">
        <f>GEOTECH!E13+GEOTECH!E43+GEOTECH!N13</f>
        <v>0</v>
      </c>
      <c r="K12" s="486">
        <f>+DRAINAGE!E13</f>
        <v>0</v>
      </c>
      <c r="L12" s="486">
        <f>+PERMITS!E13</f>
        <v>0</v>
      </c>
      <c r="M12" s="486">
        <f>+'TRAFFIC ANALYSIS'!E13</f>
        <v>0</v>
      </c>
      <c r="N12" s="491" t="s">
        <v>486</v>
      </c>
      <c r="O12" s="490" t="s">
        <v>486</v>
      </c>
      <c r="P12" s="486">
        <f>+NOISE!E13</f>
        <v>0</v>
      </c>
      <c r="Q12" s="491" t="s">
        <v>486</v>
      </c>
      <c r="R12" s="486">
        <f>+'STR1'!D15+'STR2'!D15+'STR3'!D15</f>
        <v>0</v>
      </c>
      <c r="S12" s="486">
        <f>+MiscSTR!E15</f>
        <v>0</v>
      </c>
      <c r="T12" s="486">
        <f>'STR1 REHAB'!D15</f>
        <v>0</v>
      </c>
      <c r="U12" s="486">
        <f>'POST DESIGN SERVICES'!E13</f>
        <v>0</v>
      </c>
      <c r="V12" s="487">
        <f>'SPECIALIZED SERVICE '!E16</f>
        <v>0</v>
      </c>
      <c r="W12" s="488">
        <f t="shared" si="1"/>
        <v>0</v>
      </c>
      <c r="X12" s="405" t="e">
        <f t="shared" si="0"/>
        <v>#DIV/0!</v>
      </c>
      <c r="Y12" s="395" t="s">
        <v>365</v>
      </c>
      <c r="Z12" s="490" t="s">
        <v>486</v>
      </c>
      <c r="AA12" s="490" t="s">
        <v>486</v>
      </c>
      <c r="AB12" s="490" t="s">
        <v>486</v>
      </c>
      <c r="AC12" s="490" t="s">
        <v>486</v>
      </c>
      <c r="AD12" s="490" t="s">
        <v>486</v>
      </c>
      <c r="AE12" s="490" t="s">
        <v>486</v>
      </c>
      <c r="AF12" s="490" t="s">
        <v>486</v>
      </c>
      <c r="AG12" s="490" t="s">
        <v>486</v>
      </c>
      <c r="AH12" s="490" t="s">
        <v>486</v>
      </c>
      <c r="AI12" s="490" t="s">
        <v>486</v>
      </c>
      <c r="AJ12" s="490" t="s">
        <v>486</v>
      </c>
      <c r="AK12" s="490" t="s">
        <v>486</v>
      </c>
      <c r="AL12" s="490" t="s">
        <v>486</v>
      </c>
      <c r="AM12" s="490" t="s">
        <v>486</v>
      </c>
      <c r="AN12" s="490" t="s">
        <v>486</v>
      </c>
      <c r="AO12" s="490" t="s">
        <v>486</v>
      </c>
      <c r="AP12" s="490" t="s">
        <v>486</v>
      </c>
      <c r="AQ12" s="491" t="s">
        <v>486</v>
      </c>
      <c r="AR12" s="491"/>
      <c r="AS12" s="491"/>
      <c r="AT12" s="492"/>
      <c r="AU12" s="488">
        <f t="shared" si="2"/>
        <v>0</v>
      </c>
      <c r="AV12" s="712" t="e">
        <f t="shared" si="3"/>
        <v>#DIV/0!</v>
      </c>
      <c r="AW12" s="407"/>
      <c r="AX12" s="159"/>
    </row>
    <row r="13" spans="1:50" ht="15" x14ac:dyDescent="0.2">
      <c r="A13" s="395" t="s">
        <v>63</v>
      </c>
      <c r="B13" s="490" t="s">
        <v>486</v>
      </c>
      <c r="C13" s="490" t="s">
        <v>486</v>
      </c>
      <c r="D13" s="486">
        <f>+'DESIGN STUDY'!E13</f>
        <v>0</v>
      </c>
      <c r="E13" s="486">
        <f>+PFR!E13</f>
        <v>0</v>
      </c>
      <c r="F13" s="486">
        <f>+RW!E13</f>
        <v>0</v>
      </c>
      <c r="G13" s="486">
        <f>+FFR!E14</f>
        <v>0</v>
      </c>
      <c r="H13" s="486">
        <f>+FOR!E14</f>
        <v>0</v>
      </c>
      <c r="I13" s="486">
        <f>+QAQC!E13</f>
        <v>0</v>
      </c>
      <c r="J13" s="486">
        <f>GEOTECH!E14+GEOTECH!E44+GEOTECH!N14</f>
        <v>0</v>
      </c>
      <c r="K13" s="486">
        <f>+DRAINAGE!E14</f>
        <v>0</v>
      </c>
      <c r="L13" s="486">
        <f>+PERMITS!E14</f>
        <v>0</v>
      </c>
      <c r="M13" s="491"/>
      <c r="N13" s="491" t="s">
        <v>486</v>
      </c>
      <c r="O13" s="490" t="s">
        <v>486</v>
      </c>
      <c r="P13" s="486">
        <f>+NOISE!E14</f>
        <v>0</v>
      </c>
      <c r="Q13" s="491" t="s">
        <v>486</v>
      </c>
      <c r="R13" s="486">
        <f>+'STR1'!D16+'STR2'!D16+'STR3'!D16</f>
        <v>0</v>
      </c>
      <c r="S13" s="486">
        <f>+MiscSTR!E16</f>
        <v>0</v>
      </c>
      <c r="T13" s="486">
        <f>'STR1 REHAB'!D16</f>
        <v>0</v>
      </c>
      <c r="U13" s="486">
        <f>'POST DESIGN SERVICES'!E14</f>
        <v>0</v>
      </c>
      <c r="V13" s="487">
        <f>'SPECIALIZED SERVICE '!E17</f>
        <v>0</v>
      </c>
      <c r="W13" s="488">
        <f t="shared" si="1"/>
        <v>0</v>
      </c>
      <c r="X13" s="405" t="e">
        <f t="shared" si="0"/>
        <v>#DIV/0!</v>
      </c>
      <c r="Y13" s="395" t="s">
        <v>360</v>
      </c>
      <c r="Z13" s="490" t="s">
        <v>486</v>
      </c>
      <c r="AA13" s="490" t="s">
        <v>486</v>
      </c>
      <c r="AB13" s="489">
        <f>+'DESIGN STUDY'!E31</f>
        <v>0</v>
      </c>
      <c r="AC13" s="486">
        <f>+PFR!E32</f>
        <v>0</v>
      </c>
      <c r="AD13" s="486">
        <f>+RW!E33</f>
        <v>0</v>
      </c>
      <c r="AE13" s="486">
        <f>+FFR!E32</f>
        <v>0</v>
      </c>
      <c r="AF13" s="486">
        <f>+FOR!E32</f>
        <v>0</v>
      </c>
      <c r="AG13" s="486">
        <f>+QAQC!E31</f>
        <v>0</v>
      </c>
      <c r="AH13" s="490" t="s">
        <v>486</v>
      </c>
      <c r="AI13" s="486">
        <f>+DRAINAGE!E32</f>
        <v>0</v>
      </c>
      <c r="AJ13" s="489">
        <f>+PERMITS!E32</f>
        <v>0</v>
      </c>
      <c r="AK13" s="489">
        <f>+'TRAFFIC ANALYSIS'!E32</f>
        <v>0</v>
      </c>
      <c r="AL13" s="491" t="s">
        <v>486</v>
      </c>
      <c r="AM13" s="491" t="s">
        <v>486</v>
      </c>
      <c r="AN13" s="489">
        <f>NOISE!E35</f>
        <v>0</v>
      </c>
      <c r="AO13" s="491" t="s">
        <v>486</v>
      </c>
      <c r="AP13" s="489">
        <f>+'STR1'!D35+'STR2'!D35+'STR3'!D36</f>
        <v>0</v>
      </c>
      <c r="AQ13" s="489">
        <f>+MiscSTR!E35</f>
        <v>0</v>
      </c>
      <c r="AR13" s="489">
        <f>'STR1 REHAB'!D38</f>
        <v>0</v>
      </c>
      <c r="AS13" s="489">
        <f>'POST DESIGN SERVICES'!E32</f>
        <v>0</v>
      </c>
      <c r="AT13" s="487">
        <f>'SPECIALIZED SERVICE '!E35</f>
        <v>0</v>
      </c>
      <c r="AU13" s="488">
        <f t="shared" si="2"/>
        <v>0</v>
      </c>
      <c r="AV13" s="712" t="e">
        <f t="shared" si="3"/>
        <v>#DIV/0!</v>
      </c>
      <c r="AW13" s="407"/>
      <c r="AX13" s="159"/>
    </row>
    <row r="14" spans="1:50" ht="15" x14ac:dyDescent="0.2">
      <c r="A14" s="395" t="s">
        <v>365</v>
      </c>
      <c r="B14" s="490" t="s">
        <v>486</v>
      </c>
      <c r="C14" s="490" t="s">
        <v>486</v>
      </c>
      <c r="D14" s="491" t="s">
        <v>486</v>
      </c>
      <c r="E14" s="490" t="s">
        <v>486</v>
      </c>
      <c r="F14" s="490" t="s">
        <v>486</v>
      </c>
      <c r="G14" s="490" t="s">
        <v>486</v>
      </c>
      <c r="H14" s="490" t="s">
        <v>486</v>
      </c>
      <c r="I14" s="490" t="s">
        <v>486</v>
      </c>
      <c r="J14" s="491" t="s">
        <v>486</v>
      </c>
      <c r="K14" s="490" t="s">
        <v>486</v>
      </c>
      <c r="L14" s="491" t="s">
        <v>486</v>
      </c>
      <c r="M14" s="489">
        <f>+'TRAFFIC ANALYSIS'!E14</f>
        <v>0</v>
      </c>
      <c r="N14" s="491" t="s">
        <v>486</v>
      </c>
      <c r="O14" s="491" t="s">
        <v>486</v>
      </c>
      <c r="P14" s="491" t="s">
        <v>486</v>
      </c>
      <c r="Q14" s="491" t="s">
        <v>486</v>
      </c>
      <c r="R14" s="491" t="s">
        <v>486</v>
      </c>
      <c r="S14" s="491" t="s">
        <v>486</v>
      </c>
      <c r="T14" s="491"/>
      <c r="U14" s="491"/>
      <c r="V14" s="492"/>
      <c r="W14" s="488">
        <f t="shared" si="1"/>
        <v>0</v>
      </c>
      <c r="X14" s="405" t="e">
        <f t="shared" si="0"/>
        <v>#DIV/0!</v>
      </c>
      <c r="Y14" s="395" t="s">
        <v>134</v>
      </c>
      <c r="Z14" s="490" t="s">
        <v>486</v>
      </c>
      <c r="AA14" s="490" t="s">
        <v>486</v>
      </c>
      <c r="AB14" s="489">
        <f>+'DESIGN STUDY'!E32</f>
        <v>0</v>
      </c>
      <c r="AC14" s="486">
        <f>+PFR!E33</f>
        <v>0</v>
      </c>
      <c r="AD14" s="486">
        <f>+RW!E34</f>
        <v>0</v>
      </c>
      <c r="AE14" s="486">
        <f>+FFR!E33</f>
        <v>0</v>
      </c>
      <c r="AF14" s="486">
        <f>+FOR!E33</f>
        <v>0</v>
      </c>
      <c r="AG14" s="486">
        <f>+QAQC!E32</f>
        <v>0</v>
      </c>
      <c r="AH14" s="490" t="s">
        <v>486</v>
      </c>
      <c r="AI14" s="486">
        <f>+DRAINAGE!E33</f>
        <v>0</v>
      </c>
      <c r="AJ14" s="489">
        <f>+PERMITS!E33</f>
        <v>0</v>
      </c>
      <c r="AK14" s="489">
        <f>+'TRAFFIC ANALYSIS'!E33</f>
        <v>0</v>
      </c>
      <c r="AL14" s="489">
        <f>'NATURAL RESOURCES'!E37</f>
        <v>0</v>
      </c>
      <c r="AM14" s="489">
        <f>NEPA!E43</f>
        <v>0</v>
      </c>
      <c r="AN14" s="489">
        <f>+NOISE!E36</f>
        <v>0</v>
      </c>
      <c r="AO14" s="489">
        <f>'CULTURAL RESOURCES'!E43</f>
        <v>0</v>
      </c>
      <c r="AP14" s="489">
        <f>+'STR1'!D36+'STR2'!D36+'STR3'!D36</f>
        <v>0</v>
      </c>
      <c r="AQ14" s="489">
        <f>+MiscSTR!E36</f>
        <v>0</v>
      </c>
      <c r="AR14" s="489">
        <f>'STR1 REHAB'!D39</f>
        <v>0</v>
      </c>
      <c r="AS14" s="489">
        <f>'POST DESIGN SERVICES'!E33</f>
        <v>0</v>
      </c>
      <c r="AT14" s="487">
        <f>'SPECIALIZED SERVICE '!E36</f>
        <v>0</v>
      </c>
      <c r="AU14" s="488">
        <f t="shared" si="2"/>
        <v>0</v>
      </c>
      <c r="AV14" s="712" t="e">
        <f t="shared" si="3"/>
        <v>#DIV/0!</v>
      </c>
      <c r="AW14" s="407"/>
      <c r="AX14" s="159"/>
    </row>
    <row r="15" spans="1:50" ht="15" x14ac:dyDescent="0.2">
      <c r="A15" s="395" t="s">
        <v>360</v>
      </c>
      <c r="B15" s="490" t="s">
        <v>486</v>
      </c>
      <c r="C15" s="490" t="s">
        <v>486</v>
      </c>
      <c r="D15" s="489">
        <f>+'DESIGN STUDY'!E14</f>
        <v>0</v>
      </c>
      <c r="E15" s="486">
        <f>+PFR!E14</f>
        <v>0</v>
      </c>
      <c r="F15" s="486">
        <f>+RW!E14</f>
        <v>0</v>
      </c>
      <c r="G15" s="486">
        <f>+FFR!E15</f>
        <v>0</v>
      </c>
      <c r="H15" s="486">
        <f>+FOR!E15</f>
        <v>0</v>
      </c>
      <c r="I15" s="486">
        <f>+QAQC!E14</f>
        <v>0</v>
      </c>
      <c r="J15" s="490" t="s">
        <v>486</v>
      </c>
      <c r="K15" s="486">
        <f>+DRAINAGE!E15</f>
        <v>0</v>
      </c>
      <c r="L15" s="489">
        <f>+PERMITS!E15</f>
        <v>0</v>
      </c>
      <c r="M15" s="489">
        <f>+'TRAFFIC ANALYSIS'!E15</f>
        <v>0</v>
      </c>
      <c r="N15" s="491" t="s">
        <v>486</v>
      </c>
      <c r="O15" s="491" t="s">
        <v>486</v>
      </c>
      <c r="P15" s="489">
        <f>+NOISE!E15</f>
        <v>0</v>
      </c>
      <c r="Q15" s="491" t="s">
        <v>486</v>
      </c>
      <c r="R15" s="489">
        <f>+'STR1'!D17+'STR2'!D17+'STR3'!D17</f>
        <v>0</v>
      </c>
      <c r="S15" s="489">
        <f>+MiscSTR!E17</f>
        <v>0</v>
      </c>
      <c r="T15" s="489">
        <f>'STR1 REHAB'!D17</f>
        <v>0</v>
      </c>
      <c r="U15" s="489">
        <f>'POST DESIGN SERVICES'!E15</f>
        <v>0</v>
      </c>
      <c r="V15" s="487">
        <f>'SPECIALIZED SERVICE '!E18</f>
        <v>0</v>
      </c>
      <c r="W15" s="488">
        <f t="shared" si="1"/>
        <v>0</v>
      </c>
      <c r="X15" s="405" t="e">
        <f t="shared" si="0"/>
        <v>#DIV/0!</v>
      </c>
      <c r="Y15" s="395" t="s">
        <v>243</v>
      </c>
      <c r="Z15" s="490" t="s">
        <v>486</v>
      </c>
      <c r="AA15" s="490" t="s">
        <v>486</v>
      </c>
      <c r="AB15" s="490" t="s">
        <v>486</v>
      </c>
      <c r="AC15" s="490" t="s">
        <v>486</v>
      </c>
      <c r="AD15" s="490" t="s">
        <v>486</v>
      </c>
      <c r="AE15" s="490" t="s">
        <v>486</v>
      </c>
      <c r="AF15" s="490" t="s">
        <v>486</v>
      </c>
      <c r="AG15" s="490" t="s">
        <v>486</v>
      </c>
      <c r="AH15" s="486">
        <f>GEOTECH!E33+GEOTECH!E63</f>
        <v>0</v>
      </c>
      <c r="AI15" s="490" t="s">
        <v>486</v>
      </c>
      <c r="AJ15" s="490" t="s">
        <v>486</v>
      </c>
      <c r="AK15" s="490" t="s">
        <v>486</v>
      </c>
      <c r="AL15" s="491" t="s">
        <v>486</v>
      </c>
      <c r="AM15" s="491" t="s">
        <v>486</v>
      </c>
      <c r="AN15" s="491" t="s">
        <v>486</v>
      </c>
      <c r="AO15" s="491" t="s">
        <v>486</v>
      </c>
      <c r="AP15" s="490" t="s">
        <v>486</v>
      </c>
      <c r="AQ15" s="490" t="s">
        <v>486</v>
      </c>
      <c r="AR15" s="490"/>
      <c r="AS15" s="490"/>
      <c r="AT15" s="487"/>
      <c r="AU15" s="488">
        <f t="shared" si="2"/>
        <v>0</v>
      </c>
      <c r="AV15" s="712" t="e">
        <f t="shared" si="3"/>
        <v>#DIV/0!</v>
      </c>
      <c r="AW15" s="408"/>
      <c r="AX15" s="160"/>
    </row>
    <row r="16" spans="1:50" ht="15" x14ac:dyDescent="0.2">
      <c r="A16" s="395" t="s">
        <v>134</v>
      </c>
      <c r="B16" s="490" t="s">
        <v>486</v>
      </c>
      <c r="C16" s="490" t="s">
        <v>486</v>
      </c>
      <c r="D16" s="489">
        <f>+'DESIGN STUDY'!E15</f>
        <v>0</v>
      </c>
      <c r="E16" s="486">
        <f>+PFR!E15</f>
        <v>0</v>
      </c>
      <c r="F16" s="486">
        <f>+RW!E15</f>
        <v>0</v>
      </c>
      <c r="G16" s="486">
        <f>+FFR!E16</f>
        <v>0</v>
      </c>
      <c r="H16" s="486">
        <f>+FOR!E16</f>
        <v>0</v>
      </c>
      <c r="I16" s="486">
        <f>+QAQC!E15</f>
        <v>0</v>
      </c>
      <c r="J16" s="490" t="s">
        <v>486</v>
      </c>
      <c r="K16" s="486">
        <f>+DRAINAGE!E16</f>
        <v>0</v>
      </c>
      <c r="L16" s="489">
        <f>+PERMITS!E16</f>
        <v>0</v>
      </c>
      <c r="M16" s="489">
        <f>+'TRAFFIC ANALYSIS'!E16</f>
        <v>0</v>
      </c>
      <c r="N16" s="489">
        <f>'NATURAL RESOURCES'!E18</f>
        <v>0</v>
      </c>
      <c r="O16" s="489">
        <f>NEPA!E22</f>
        <v>0</v>
      </c>
      <c r="P16" s="489">
        <f>+NOISE!E16</f>
        <v>0</v>
      </c>
      <c r="Q16" s="489">
        <f>'CULTURAL RESOURCES'!E22</f>
        <v>0</v>
      </c>
      <c r="R16" s="489">
        <f>+'STR1'!D18+'STR2'!D18+'STR3'!D18</f>
        <v>0</v>
      </c>
      <c r="S16" s="489">
        <f>+MiscSTR!E18</f>
        <v>0</v>
      </c>
      <c r="T16" s="489">
        <f>'STR1 REHAB'!D18</f>
        <v>0</v>
      </c>
      <c r="U16" s="489">
        <f>'POST DESIGN SERVICES'!E16</f>
        <v>0</v>
      </c>
      <c r="V16" s="487">
        <f>'SPECIALIZED SERVICE '!E19</f>
        <v>0</v>
      </c>
      <c r="W16" s="488">
        <f t="shared" si="1"/>
        <v>0</v>
      </c>
      <c r="X16" s="405" t="e">
        <f t="shared" si="0"/>
        <v>#DIV/0!</v>
      </c>
      <c r="Y16" s="395" t="s">
        <v>358</v>
      </c>
      <c r="Z16" s="490" t="s">
        <v>486</v>
      </c>
      <c r="AA16" s="490" t="s">
        <v>486</v>
      </c>
      <c r="AB16" s="490" t="s">
        <v>486</v>
      </c>
      <c r="AC16" s="490" t="s">
        <v>486</v>
      </c>
      <c r="AD16" s="490" t="s">
        <v>486</v>
      </c>
      <c r="AE16" s="490" t="s">
        <v>486</v>
      </c>
      <c r="AF16" s="490" t="s">
        <v>486</v>
      </c>
      <c r="AG16" s="490" t="s">
        <v>486</v>
      </c>
      <c r="AH16" s="486">
        <f>GEOTECH!E34+GEOTECH!E64</f>
        <v>0</v>
      </c>
      <c r="AI16" s="490" t="s">
        <v>486</v>
      </c>
      <c r="AJ16" s="490" t="s">
        <v>486</v>
      </c>
      <c r="AK16" s="490" t="s">
        <v>486</v>
      </c>
      <c r="AL16" s="491" t="s">
        <v>486</v>
      </c>
      <c r="AM16" s="491" t="s">
        <v>486</v>
      </c>
      <c r="AN16" s="491" t="s">
        <v>486</v>
      </c>
      <c r="AO16" s="491" t="s">
        <v>486</v>
      </c>
      <c r="AP16" s="490" t="s">
        <v>486</v>
      </c>
      <c r="AQ16" s="490" t="s">
        <v>486</v>
      </c>
      <c r="AR16" s="490"/>
      <c r="AS16" s="490"/>
      <c r="AT16" s="487"/>
      <c r="AU16" s="488">
        <f t="shared" si="2"/>
        <v>0</v>
      </c>
      <c r="AV16" s="712" t="e">
        <f t="shared" si="3"/>
        <v>#DIV/0!</v>
      </c>
      <c r="AW16" s="407"/>
      <c r="AX16" s="159"/>
    </row>
    <row r="17" spans="1:50" ht="15" x14ac:dyDescent="0.2">
      <c r="A17" s="395" t="s">
        <v>243</v>
      </c>
      <c r="B17" s="490" t="s">
        <v>486</v>
      </c>
      <c r="C17" s="490" t="s">
        <v>486</v>
      </c>
      <c r="D17" s="490" t="s">
        <v>486</v>
      </c>
      <c r="E17" s="490" t="s">
        <v>486</v>
      </c>
      <c r="F17" s="490" t="s">
        <v>486</v>
      </c>
      <c r="G17" s="490" t="s">
        <v>486</v>
      </c>
      <c r="H17" s="490" t="s">
        <v>486</v>
      </c>
      <c r="I17" s="490" t="s">
        <v>486</v>
      </c>
      <c r="J17" s="486">
        <f>GEOTECH!E15+GEOTECH!E45+GEOTECH!N15</f>
        <v>0</v>
      </c>
      <c r="K17" s="490" t="s">
        <v>486</v>
      </c>
      <c r="L17" s="490" t="s">
        <v>486</v>
      </c>
      <c r="M17" s="490" t="s">
        <v>486</v>
      </c>
      <c r="N17" s="490" t="s">
        <v>486</v>
      </c>
      <c r="O17" s="491" t="s">
        <v>486</v>
      </c>
      <c r="P17" s="490" t="s">
        <v>486</v>
      </c>
      <c r="Q17" s="491" t="s">
        <v>486</v>
      </c>
      <c r="R17" s="490" t="s">
        <v>486</v>
      </c>
      <c r="S17" s="490" t="s">
        <v>486</v>
      </c>
      <c r="T17" s="490" t="s">
        <v>486</v>
      </c>
      <c r="U17" s="490"/>
      <c r="V17" s="487"/>
      <c r="W17" s="488">
        <f t="shared" si="1"/>
        <v>0</v>
      </c>
      <c r="X17" s="405" t="e">
        <f t="shared" si="0"/>
        <v>#DIV/0!</v>
      </c>
      <c r="Y17" s="395" t="s">
        <v>357</v>
      </c>
      <c r="Z17" s="486">
        <f>+MAPPING!E32</f>
        <v>0</v>
      </c>
      <c r="AA17" s="486">
        <f>+SURVEYS!E29</f>
        <v>0</v>
      </c>
      <c r="AB17" s="490" t="s">
        <v>486</v>
      </c>
      <c r="AC17" s="490" t="s">
        <v>486</v>
      </c>
      <c r="AD17" s="490" t="s">
        <v>486</v>
      </c>
      <c r="AE17" s="490" t="s">
        <v>486</v>
      </c>
      <c r="AF17" s="490" t="s">
        <v>486</v>
      </c>
      <c r="AG17" s="490" t="s">
        <v>486</v>
      </c>
      <c r="AH17" s="490" t="s">
        <v>486</v>
      </c>
      <c r="AI17" s="490" t="s">
        <v>486</v>
      </c>
      <c r="AJ17" s="490" t="s">
        <v>486</v>
      </c>
      <c r="AK17" s="490" t="s">
        <v>486</v>
      </c>
      <c r="AL17" s="491" t="s">
        <v>486</v>
      </c>
      <c r="AM17" s="491" t="s">
        <v>486</v>
      </c>
      <c r="AN17" s="491" t="s">
        <v>486</v>
      </c>
      <c r="AO17" s="491" t="s">
        <v>486</v>
      </c>
      <c r="AP17" s="490" t="s">
        <v>486</v>
      </c>
      <c r="AQ17" s="490" t="s">
        <v>486</v>
      </c>
      <c r="AR17" s="490"/>
      <c r="AS17" s="490"/>
      <c r="AT17" s="487"/>
      <c r="AU17" s="488">
        <f t="shared" si="2"/>
        <v>0</v>
      </c>
      <c r="AV17" s="712" t="e">
        <f t="shared" si="3"/>
        <v>#DIV/0!</v>
      </c>
      <c r="AW17" s="407"/>
      <c r="AX17" s="159"/>
    </row>
    <row r="18" spans="1:50" ht="15" x14ac:dyDescent="0.2">
      <c r="A18" s="395" t="s">
        <v>358</v>
      </c>
      <c r="B18" s="490" t="s">
        <v>486</v>
      </c>
      <c r="C18" s="490" t="s">
        <v>486</v>
      </c>
      <c r="D18" s="490" t="s">
        <v>486</v>
      </c>
      <c r="E18" s="490" t="s">
        <v>486</v>
      </c>
      <c r="F18" s="490" t="s">
        <v>486</v>
      </c>
      <c r="G18" s="490" t="s">
        <v>486</v>
      </c>
      <c r="H18" s="490" t="s">
        <v>486</v>
      </c>
      <c r="I18" s="490" t="s">
        <v>486</v>
      </c>
      <c r="J18" s="486">
        <f>GEOTECH!E16+GEOTECH!E46+GEOTECH!N16</f>
        <v>0</v>
      </c>
      <c r="K18" s="490" t="s">
        <v>486</v>
      </c>
      <c r="L18" s="490" t="s">
        <v>486</v>
      </c>
      <c r="M18" s="490" t="s">
        <v>486</v>
      </c>
      <c r="N18" s="490" t="s">
        <v>486</v>
      </c>
      <c r="O18" s="491" t="s">
        <v>486</v>
      </c>
      <c r="P18" s="490" t="s">
        <v>486</v>
      </c>
      <c r="Q18" s="491" t="s">
        <v>486</v>
      </c>
      <c r="R18" s="490" t="s">
        <v>486</v>
      </c>
      <c r="S18" s="490" t="s">
        <v>486</v>
      </c>
      <c r="T18" s="490" t="s">
        <v>486</v>
      </c>
      <c r="U18" s="490"/>
      <c r="V18" s="487"/>
      <c r="W18" s="488">
        <f t="shared" si="1"/>
        <v>0</v>
      </c>
      <c r="X18" s="405" t="e">
        <f t="shared" si="0"/>
        <v>#DIV/0!</v>
      </c>
      <c r="Y18" s="395" t="s">
        <v>280</v>
      </c>
      <c r="Z18" s="486">
        <f>+MAPPING!E33</f>
        <v>0</v>
      </c>
      <c r="AA18" s="486">
        <f>+SURVEYS!E30</f>
        <v>0</v>
      </c>
      <c r="AB18" s="490" t="s">
        <v>486</v>
      </c>
      <c r="AC18" s="490" t="s">
        <v>486</v>
      </c>
      <c r="AD18" s="490" t="s">
        <v>486</v>
      </c>
      <c r="AE18" s="490" t="s">
        <v>486</v>
      </c>
      <c r="AF18" s="490" t="s">
        <v>486</v>
      </c>
      <c r="AG18" s="490" t="s">
        <v>486</v>
      </c>
      <c r="AH18" s="490" t="s">
        <v>486</v>
      </c>
      <c r="AI18" s="490" t="s">
        <v>486</v>
      </c>
      <c r="AJ18" s="490" t="s">
        <v>486</v>
      </c>
      <c r="AK18" s="490" t="s">
        <v>486</v>
      </c>
      <c r="AL18" s="491" t="s">
        <v>486</v>
      </c>
      <c r="AM18" s="491" t="s">
        <v>486</v>
      </c>
      <c r="AN18" s="491" t="s">
        <v>486</v>
      </c>
      <c r="AO18" s="491" t="s">
        <v>486</v>
      </c>
      <c r="AP18" s="490" t="s">
        <v>486</v>
      </c>
      <c r="AQ18" s="490" t="s">
        <v>486</v>
      </c>
      <c r="AR18" s="490"/>
      <c r="AS18" s="490"/>
      <c r="AT18" s="487"/>
      <c r="AU18" s="488">
        <f t="shared" si="2"/>
        <v>0</v>
      </c>
      <c r="AV18" s="712" t="e">
        <f t="shared" si="3"/>
        <v>#DIV/0!</v>
      </c>
      <c r="AW18" s="407"/>
      <c r="AX18" s="159"/>
    </row>
    <row r="19" spans="1:50" ht="13.7" customHeight="1" x14ac:dyDescent="0.2">
      <c r="A19" s="395" t="s">
        <v>357</v>
      </c>
      <c r="B19" s="486">
        <f>+MAPPING!E12</f>
        <v>0</v>
      </c>
      <c r="C19" s="486">
        <f>+SURVEYS!E12</f>
        <v>0</v>
      </c>
      <c r="D19" s="490" t="s">
        <v>486</v>
      </c>
      <c r="E19" s="490" t="s">
        <v>486</v>
      </c>
      <c r="F19" s="490" t="s">
        <v>486</v>
      </c>
      <c r="G19" s="490" t="s">
        <v>486</v>
      </c>
      <c r="H19" s="490" t="s">
        <v>486</v>
      </c>
      <c r="I19" s="490" t="s">
        <v>486</v>
      </c>
      <c r="J19" s="490" t="s">
        <v>486</v>
      </c>
      <c r="K19" s="490" t="s">
        <v>486</v>
      </c>
      <c r="L19" s="490" t="s">
        <v>486</v>
      </c>
      <c r="M19" s="490" t="s">
        <v>486</v>
      </c>
      <c r="N19" s="490" t="s">
        <v>486</v>
      </c>
      <c r="O19" s="491" t="s">
        <v>486</v>
      </c>
      <c r="P19" s="490" t="s">
        <v>486</v>
      </c>
      <c r="Q19" s="491" t="s">
        <v>486</v>
      </c>
      <c r="R19" s="490" t="s">
        <v>486</v>
      </c>
      <c r="S19" s="490" t="s">
        <v>486</v>
      </c>
      <c r="T19" s="486">
        <f>'STR1 REHAB'!D19</f>
        <v>0</v>
      </c>
      <c r="U19" s="490"/>
      <c r="V19" s="487"/>
      <c r="W19" s="488">
        <f t="shared" si="1"/>
        <v>0</v>
      </c>
      <c r="X19" s="405" t="e">
        <f t="shared" si="0"/>
        <v>#DIV/0!</v>
      </c>
      <c r="Y19" s="395" t="s">
        <v>819</v>
      </c>
      <c r="Z19" s="486">
        <f>+MAPPING!E34</f>
        <v>0</v>
      </c>
      <c r="AA19" s="486">
        <f>+SURVEYS!E31</f>
        <v>0</v>
      </c>
      <c r="AB19" s="490" t="s">
        <v>486</v>
      </c>
      <c r="AC19" s="490" t="s">
        <v>486</v>
      </c>
      <c r="AD19" s="490" t="s">
        <v>486</v>
      </c>
      <c r="AE19" s="490" t="s">
        <v>486</v>
      </c>
      <c r="AF19" s="490" t="s">
        <v>486</v>
      </c>
      <c r="AG19" s="490" t="s">
        <v>486</v>
      </c>
      <c r="AH19" s="490" t="s">
        <v>486</v>
      </c>
      <c r="AI19" s="490" t="s">
        <v>486</v>
      </c>
      <c r="AJ19" s="490" t="s">
        <v>486</v>
      </c>
      <c r="AK19" s="490" t="s">
        <v>486</v>
      </c>
      <c r="AL19" s="491" t="s">
        <v>486</v>
      </c>
      <c r="AM19" s="491" t="s">
        <v>486</v>
      </c>
      <c r="AN19" s="491" t="s">
        <v>486</v>
      </c>
      <c r="AO19" s="491" t="s">
        <v>486</v>
      </c>
      <c r="AP19" s="490" t="s">
        <v>486</v>
      </c>
      <c r="AQ19" s="490" t="s">
        <v>486</v>
      </c>
      <c r="AR19" s="490"/>
      <c r="AS19" s="490"/>
      <c r="AT19" s="487"/>
      <c r="AU19" s="488">
        <f t="shared" si="2"/>
        <v>0</v>
      </c>
      <c r="AV19" s="712" t="e">
        <f t="shared" si="3"/>
        <v>#DIV/0!</v>
      </c>
      <c r="AW19" s="407"/>
      <c r="AX19" s="159"/>
    </row>
    <row r="20" spans="1:50" ht="15" x14ac:dyDescent="0.2">
      <c r="A20" s="395" t="s">
        <v>280</v>
      </c>
      <c r="B20" s="486">
        <f>+MAPPING!E13</f>
        <v>0</v>
      </c>
      <c r="C20" s="486">
        <f>+SURVEYS!E13</f>
        <v>0</v>
      </c>
      <c r="D20" s="490" t="s">
        <v>486</v>
      </c>
      <c r="E20" s="490" t="s">
        <v>486</v>
      </c>
      <c r="F20" s="490" t="s">
        <v>486</v>
      </c>
      <c r="G20" s="490" t="s">
        <v>486</v>
      </c>
      <c r="H20" s="490" t="s">
        <v>486</v>
      </c>
      <c r="I20" s="490" t="s">
        <v>486</v>
      </c>
      <c r="J20" s="490" t="s">
        <v>486</v>
      </c>
      <c r="K20" s="490" t="s">
        <v>486</v>
      </c>
      <c r="L20" s="490" t="s">
        <v>486</v>
      </c>
      <c r="M20" s="490" t="s">
        <v>486</v>
      </c>
      <c r="N20" s="490" t="s">
        <v>486</v>
      </c>
      <c r="O20" s="491" t="s">
        <v>486</v>
      </c>
      <c r="P20" s="490" t="s">
        <v>486</v>
      </c>
      <c r="Q20" s="491" t="s">
        <v>486</v>
      </c>
      <c r="R20" s="490" t="s">
        <v>486</v>
      </c>
      <c r="S20" s="490" t="s">
        <v>486</v>
      </c>
      <c r="T20" s="486">
        <f>'STR1 REHAB'!D20</f>
        <v>0</v>
      </c>
      <c r="U20" s="490"/>
      <c r="V20" s="487"/>
      <c r="W20" s="488">
        <f t="shared" si="1"/>
        <v>0</v>
      </c>
      <c r="X20" s="405" t="e">
        <f t="shared" si="0"/>
        <v>#DIV/0!</v>
      </c>
      <c r="Y20" s="395" t="s">
        <v>653</v>
      </c>
      <c r="Z20" s="486">
        <f>+MAPPING!E35</f>
        <v>0</v>
      </c>
      <c r="AA20" s="490" t="s">
        <v>486</v>
      </c>
      <c r="AB20" s="490" t="s">
        <v>486</v>
      </c>
      <c r="AC20" s="490" t="s">
        <v>486</v>
      </c>
      <c r="AD20" s="490" t="s">
        <v>486</v>
      </c>
      <c r="AE20" s="490" t="s">
        <v>486</v>
      </c>
      <c r="AF20" s="490" t="s">
        <v>486</v>
      </c>
      <c r="AG20" s="490" t="s">
        <v>486</v>
      </c>
      <c r="AH20" s="490" t="s">
        <v>486</v>
      </c>
      <c r="AI20" s="490" t="s">
        <v>486</v>
      </c>
      <c r="AJ20" s="490" t="s">
        <v>486</v>
      </c>
      <c r="AK20" s="490" t="s">
        <v>486</v>
      </c>
      <c r="AL20" s="491" t="s">
        <v>486</v>
      </c>
      <c r="AM20" s="491" t="s">
        <v>486</v>
      </c>
      <c r="AN20" s="491" t="s">
        <v>486</v>
      </c>
      <c r="AO20" s="491" t="s">
        <v>486</v>
      </c>
      <c r="AP20" s="490" t="s">
        <v>486</v>
      </c>
      <c r="AQ20" s="490" t="s">
        <v>486</v>
      </c>
      <c r="AR20" s="490"/>
      <c r="AS20" s="490"/>
      <c r="AT20" s="487"/>
      <c r="AU20" s="488">
        <f t="shared" si="2"/>
        <v>0</v>
      </c>
      <c r="AV20" s="712" t="e">
        <f t="shared" si="3"/>
        <v>#DIV/0!</v>
      </c>
      <c r="AW20" s="407"/>
      <c r="AX20" s="159"/>
    </row>
    <row r="21" spans="1:50" ht="13.7" customHeight="1" x14ac:dyDescent="0.2">
      <c r="A21" s="395" t="s">
        <v>819</v>
      </c>
      <c r="B21" s="486">
        <f>+MAPPING!E14</f>
        <v>0</v>
      </c>
      <c r="C21" s="486">
        <f>+SURVEYS!E14</f>
        <v>0</v>
      </c>
      <c r="D21" s="490" t="s">
        <v>486</v>
      </c>
      <c r="E21" s="490" t="s">
        <v>486</v>
      </c>
      <c r="F21" s="490" t="s">
        <v>486</v>
      </c>
      <c r="G21" s="490" t="s">
        <v>486</v>
      </c>
      <c r="H21" s="490" t="s">
        <v>486</v>
      </c>
      <c r="I21" s="490" t="s">
        <v>486</v>
      </c>
      <c r="J21" s="490" t="s">
        <v>486</v>
      </c>
      <c r="K21" s="490" t="s">
        <v>486</v>
      </c>
      <c r="L21" s="490" t="s">
        <v>486</v>
      </c>
      <c r="M21" s="490" t="s">
        <v>486</v>
      </c>
      <c r="N21" s="490" t="s">
        <v>486</v>
      </c>
      <c r="O21" s="491" t="s">
        <v>486</v>
      </c>
      <c r="P21" s="490" t="s">
        <v>486</v>
      </c>
      <c r="Q21" s="491" t="s">
        <v>486</v>
      </c>
      <c r="R21" s="490" t="s">
        <v>486</v>
      </c>
      <c r="S21" s="490" t="s">
        <v>486</v>
      </c>
      <c r="T21" s="486">
        <f>'STR1 REHAB'!D21</f>
        <v>0</v>
      </c>
      <c r="U21" s="490"/>
      <c r="V21" s="487"/>
      <c r="W21" s="488">
        <f t="shared" si="1"/>
        <v>0</v>
      </c>
      <c r="X21" s="405" t="e">
        <f t="shared" si="0"/>
        <v>#DIV/0!</v>
      </c>
      <c r="Y21" s="395" t="s">
        <v>654</v>
      </c>
      <c r="Z21" s="486">
        <f>+MAPPING!E36</f>
        <v>0</v>
      </c>
      <c r="AA21" s="490" t="s">
        <v>486</v>
      </c>
      <c r="AB21" s="490" t="s">
        <v>486</v>
      </c>
      <c r="AC21" s="490" t="s">
        <v>486</v>
      </c>
      <c r="AD21" s="490" t="s">
        <v>486</v>
      </c>
      <c r="AE21" s="490" t="s">
        <v>486</v>
      </c>
      <c r="AF21" s="490" t="s">
        <v>486</v>
      </c>
      <c r="AG21" s="490" t="s">
        <v>486</v>
      </c>
      <c r="AH21" s="490" t="s">
        <v>486</v>
      </c>
      <c r="AI21" s="490" t="s">
        <v>486</v>
      </c>
      <c r="AJ21" s="490" t="s">
        <v>486</v>
      </c>
      <c r="AK21" s="490" t="s">
        <v>486</v>
      </c>
      <c r="AL21" s="491" t="s">
        <v>486</v>
      </c>
      <c r="AM21" s="491" t="s">
        <v>486</v>
      </c>
      <c r="AN21" s="491" t="s">
        <v>486</v>
      </c>
      <c r="AO21" s="491" t="s">
        <v>486</v>
      </c>
      <c r="AP21" s="490" t="s">
        <v>486</v>
      </c>
      <c r="AQ21" s="490" t="s">
        <v>486</v>
      </c>
      <c r="AR21" s="490"/>
      <c r="AS21" s="490"/>
      <c r="AT21" s="487"/>
      <c r="AU21" s="488">
        <f t="shared" si="2"/>
        <v>0</v>
      </c>
      <c r="AV21" s="712" t="e">
        <f t="shared" si="3"/>
        <v>#DIV/0!</v>
      </c>
      <c r="AW21" s="407"/>
      <c r="AX21" s="159"/>
    </row>
    <row r="22" spans="1:50" ht="15" x14ac:dyDescent="0.2">
      <c r="A22" s="395" t="s">
        <v>653</v>
      </c>
      <c r="B22" s="486">
        <f>+MAPPING!E15</f>
        <v>0</v>
      </c>
      <c r="C22" s="490" t="s">
        <v>486</v>
      </c>
      <c r="D22" s="490" t="s">
        <v>486</v>
      </c>
      <c r="E22" s="490" t="s">
        <v>486</v>
      </c>
      <c r="F22" s="490" t="s">
        <v>486</v>
      </c>
      <c r="G22" s="490" t="s">
        <v>486</v>
      </c>
      <c r="H22" s="490" t="s">
        <v>486</v>
      </c>
      <c r="I22" s="490" t="s">
        <v>486</v>
      </c>
      <c r="J22" s="490" t="s">
        <v>486</v>
      </c>
      <c r="K22" s="490" t="s">
        <v>486</v>
      </c>
      <c r="L22" s="490" t="s">
        <v>486</v>
      </c>
      <c r="M22" s="490" t="s">
        <v>486</v>
      </c>
      <c r="N22" s="490" t="s">
        <v>486</v>
      </c>
      <c r="O22" s="491" t="s">
        <v>486</v>
      </c>
      <c r="P22" s="490" t="s">
        <v>486</v>
      </c>
      <c r="Q22" s="491" t="s">
        <v>486</v>
      </c>
      <c r="R22" s="490" t="s">
        <v>486</v>
      </c>
      <c r="S22" s="490" t="s">
        <v>486</v>
      </c>
      <c r="T22" s="490" t="s">
        <v>486</v>
      </c>
      <c r="U22" s="490"/>
      <c r="V22" s="487"/>
      <c r="W22" s="488">
        <f t="shared" si="1"/>
        <v>0</v>
      </c>
      <c r="X22" s="405" t="e">
        <f t="shared" ref="X22:X23" si="4">+W22/$W$36</f>
        <v>#DIV/0!</v>
      </c>
      <c r="Y22" s="402" t="s">
        <v>546</v>
      </c>
      <c r="Z22" s="490" t="s">
        <v>486</v>
      </c>
      <c r="AA22" s="490" t="s">
        <v>486</v>
      </c>
      <c r="AB22" s="490" t="s">
        <v>486</v>
      </c>
      <c r="AC22" s="490" t="s">
        <v>486</v>
      </c>
      <c r="AD22" s="490" t="s">
        <v>486</v>
      </c>
      <c r="AE22" s="490" t="s">
        <v>486</v>
      </c>
      <c r="AF22" s="490" t="s">
        <v>486</v>
      </c>
      <c r="AG22" s="490" t="s">
        <v>486</v>
      </c>
      <c r="AH22" s="490" t="s">
        <v>486</v>
      </c>
      <c r="AI22" s="490" t="s">
        <v>486</v>
      </c>
      <c r="AJ22" s="490" t="s">
        <v>486</v>
      </c>
      <c r="AK22" s="490" t="s">
        <v>486</v>
      </c>
      <c r="AL22" s="491" t="s">
        <v>486</v>
      </c>
      <c r="AM22" s="491" t="s">
        <v>486</v>
      </c>
      <c r="AN22" s="491" t="s">
        <v>486</v>
      </c>
      <c r="AO22" s="491" t="s">
        <v>486</v>
      </c>
      <c r="AP22" s="490" t="s">
        <v>486</v>
      </c>
      <c r="AQ22" s="490" t="s">
        <v>486</v>
      </c>
      <c r="AR22" s="490"/>
      <c r="AS22" s="490"/>
      <c r="AT22" s="487"/>
      <c r="AU22" s="488">
        <f t="shared" si="2"/>
        <v>0</v>
      </c>
      <c r="AV22" s="712" t="e">
        <f t="shared" si="3"/>
        <v>#DIV/0!</v>
      </c>
      <c r="AW22" s="407"/>
      <c r="AX22" s="159"/>
    </row>
    <row r="23" spans="1:50" ht="15" x14ac:dyDescent="0.2">
      <c r="A23" s="395" t="s">
        <v>654</v>
      </c>
      <c r="B23" s="486">
        <f>+MAPPING!E16</f>
        <v>0</v>
      </c>
      <c r="C23" s="490" t="s">
        <v>486</v>
      </c>
      <c r="D23" s="490" t="s">
        <v>486</v>
      </c>
      <c r="E23" s="490" t="s">
        <v>486</v>
      </c>
      <c r="F23" s="490" t="s">
        <v>486</v>
      </c>
      <c r="G23" s="490" t="s">
        <v>486</v>
      </c>
      <c r="H23" s="490" t="s">
        <v>486</v>
      </c>
      <c r="I23" s="490" t="s">
        <v>486</v>
      </c>
      <c r="J23" s="490" t="s">
        <v>486</v>
      </c>
      <c r="K23" s="490" t="s">
        <v>486</v>
      </c>
      <c r="L23" s="490" t="s">
        <v>486</v>
      </c>
      <c r="M23" s="490" t="s">
        <v>486</v>
      </c>
      <c r="N23" s="490" t="s">
        <v>486</v>
      </c>
      <c r="O23" s="491" t="s">
        <v>486</v>
      </c>
      <c r="P23" s="490" t="s">
        <v>486</v>
      </c>
      <c r="Q23" s="491" t="s">
        <v>486</v>
      </c>
      <c r="R23" s="490" t="s">
        <v>486</v>
      </c>
      <c r="S23" s="490" t="s">
        <v>486</v>
      </c>
      <c r="T23" s="490" t="s">
        <v>486</v>
      </c>
      <c r="U23" s="490"/>
      <c r="V23" s="487"/>
      <c r="W23" s="488">
        <f t="shared" si="1"/>
        <v>0</v>
      </c>
      <c r="X23" s="405" t="e">
        <f t="shared" si="4"/>
        <v>#DIV/0!</v>
      </c>
      <c r="Y23" s="395" t="s">
        <v>321</v>
      </c>
      <c r="Z23" s="490" t="s">
        <v>486</v>
      </c>
      <c r="AA23" s="490" t="s">
        <v>486</v>
      </c>
      <c r="AB23" s="490" t="s">
        <v>486</v>
      </c>
      <c r="AC23" s="490" t="s">
        <v>486</v>
      </c>
      <c r="AD23" s="490" t="s">
        <v>486</v>
      </c>
      <c r="AE23" s="490" t="s">
        <v>486</v>
      </c>
      <c r="AF23" s="490" t="s">
        <v>486</v>
      </c>
      <c r="AG23" s="490" t="s">
        <v>486</v>
      </c>
      <c r="AH23" s="490" t="s">
        <v>486</v>
      </c>
      <c r="AI23" s="490" t="s">
        <v>486</v>
      </c>
      <c r="AJ23" s="490" t="s">
        <v>486</v>
      </c>
      <c r="AK23" s="490" t="s">
        <v>486</v>
      </c>
      <c r="AL23" s="491" t="s">
        <v>486</v>
      </c>
      <c r="AM23" s="489">
        <f>+NEPA!E36</f>
        <v>0</v>
      </c>
      <c r="AN23" s="491" t="s">
        <v>486</v>
      </c>
      <c r="AO23" s="489">
        <f>+'CULTURAL RESOURCES'!E38</f>
        <v>0</v>
      </c>
      <c r="AP23" s="490" t="s">
        <v>486</v>
      </c>
      <c r="AQ23" s="490" t="s">
        <v>486</v>
      </c>
      <c r="AR23" s="490"/>
      <c r="AS23" s="490"/>
      <c r="AT23" s="487"/>
      <c r="AU23" s="488">
        <f t="shared" si="2"/>
        <v>0</v>
      </c>
      <c r="AV23" s="712" t="e">
        <f t="shared" si="3"/>
        <v>#DIV/0!</v>
      </c>
      <c r="AW23" s="407"/>
      <c r="AX23" s="159"/>
    </row>
    <row r="24" spans="1:50" ht="15" x14ac:dyDescent="0.2">
      <c r="A24" s="402" t="s">
        <v>546</v>
      </c>
      <c r="B24" s="490" t="s">
        <v>486</v>
      </c>
      <c r="C24" s="490" t="s">
        <v>486</v>
      </c>
      <c r="D24" s="490" t="s">
        <v>486</v>
      </c>
      <c r="E24" s="490" t="s">
        <v>486</v>
      </c>
      <c r="F24" s="490" t="s">
        <v>486</v>
      </c>
      <c r="G24" s="490" t="s">
        <v>486</v>
      </c>
      <c r="H24" s="490" t="s">
        <v>486</v>
      </c>
      <c r="I24" s="490" t="s">
        <v>486</v>
      </c>
      <c r="J24" s="490" t="s">
        <v>486</v>
      </c>
      <c r="K24" s="490" t="s">
        <v>486</v>
      </c>
      <c r="L24" s="490" t="s">
        <v>486</v>
      </c>
      <c r="M24" s="490" t="s">
        <v>486</v>
      </c>
      <c r="N24" s="490" t="s">
        <v>486</v>
      </c>
      <c r="O24" s="489">
        <f>+NEPA!E11</f>
        <v>0</v>
      </c>
      <c r="P24" s="490" t="s">
        <v>486</v>
      </c>
      <c r="Q24" s="489">
        <f>+'CULTURAL RESOURCES'!E13</f>
        <v>0</v>
      </c>
      <c r="R24" s="490" t="s">
        <v>486</v>
      </c>
      <c r="S24" s="490" t="s">
        <v>486</v>
      </c>
      <c r="T24" s="490" t="s">
        <v>486</v>
      </c>
      <c r="U24" s="490"/>
      <c r="V24" s="487"/>
      <c r="W24" s="488">
        <f t="shared" si="1"/>
        <v>0</v>
      </c>
      <c r="X24" s="405" t="e">
        <f t="shared" ref="X24:X35" si="5">+W24/$W$36</f>
        <v>#DIV/0!</v>
      </c>
      <c r="Y24" s="395" t="s">
        <v>322</v>
      </c>
      <c r="Z24" s="490" t="s">
        <v>486</v>
      </c>
      <c r="AA24" s="490" t="s">
        <v>486</v>
      </c>
      <c r="AB24" s="490" t="s">
        <v>486</v>
      </c>
      <c r="AC24" s="490" t="s">
        <v>486</v>
      </c>
      <c r="AD24" s="490" t="s">
        <v>486</v>
      </c>
      <c r="AE24" s="490" t="s">
        <v>486</v>
      </c>
      <c r="AF24" s="490" t="s">
        <v>486</v>
      </c>
      <c r="AG24" s="490" t="s">
        <v>486</v>
      </c>
      <c r="AH24" s="490" t="s">
        <v>486</v>
      </c>
      <c r="AI24" s="490" t="s">
        <v>486</v>
      </c>
      <c r="AJ24" s="490" t="s">
        <v>486</v>
      </c>
      <c r="AK24" s="490" t="s">
        <v>486</v>
      </c>
      <c r="AL24" s="491" t="s">
        <v>486</v>
      </c>
      <c r="AM24" s="489">
        <f>+NEPA!E37</f>
        <v>0</v>
      </c>
      <c r="AN24" s="491" t="s">
        <v>486</v>
      </c>
      <c r="AO24" s="489">
        <f>+'CULTURAL RESOURCES'!E39</f>
        <v>0</v>
      </c>
      <c r="AP24" s="490" t="s">
        <v>486</v>
      </c>
      <c r="AQ24" s="490" t="s">
        <v>486</v>
      </c>
      <c r="AR24" s="490"/>
      <c r="AS24" s="490"/>
      <c r="AT24" s="487"/>
      <c r="AU24" s="488">
        <f t="shared" si="2"/>
        <v>0</v>
      </c>
      <c r="AV24" s="712" t="e">
        <f t="shared" si="3"/>
        <v>#DIV/0!</v>
      </c>
      <c r="AW24" s="407"/>
      <c r="AX24" s="159"/>
    </row>
    <row r="25" spans="1:50" ht="15" x14ac:dyDescent="0.25">
      <c r="A25" s="395" t="s">
        <v>321</v>
      </c>
      <c r="B25" s="490" t="s">
        <v>486</v>
      </c>
      <c r="C25" s="490" t="s">
        <v>486</v>
      </c>
      <c r="D25" s="490" t="s">
        <v>486</v>
      </c>
      <c r="E25" s="490" t="s">
        <v>486</v>
      </c>
      <c r="F25" s="490" t="s">
        <v>486</v>
      </c>
      <c r="G25" s="490" t="s">
        <v>486</v>
      </c>
      <c r="H25" s="490" t="s">
        <v>486</v>
      </c>
      <c r="I25" s="490" t="s">
        <v>486</v>
      </c>
      <c r="J25" s="490" t="s">
        <v>486</v>
      </c>
      <c r="K25" s="490" t="s">
        <v>486</v>
      </c>
      <c r="L25" s="490" t="s">
        <v>486</v>
      </c>
      <c r="M25" s="490" t="s">
        <v>486</v>
      </c>
      <c r="N25" s="490" t="s">
        <v>486</v>
      </c>
      <c r="O25" s="489">
        <f>+NEPA!E12</f>
        <v>0</v>
      </c>
      <c r="P25" s="490" t="s">
        <v>486</v>
      </c>
      <c r="Q25" s="489">
        <f>+'CULTURAL RESOURCES'!E14</f>
        <v>0</v>
      </c>
      <c r="R25" s="490" t="s">
        <v>486</v>
      </c>
      <c r="S25" s="490" t="s">
        <v>486</v>
      </c>
      <c r="T25" s="490" t="s">
        <v>486</v>
      </c>
      <c r="U25" s="490"/>
      <c r="V25" s="487"/>
      <c r="W25" s="488">
        <f t="shared" si="1"/>
        <v>0</v>
      </c>
      <c r="X25" s="405" t="e">
        <f t="shared" si="5"/>
        <v>#DIV/0!</v>
      </c>
      <c r="Y25" s="395" t="s">
        <v>316</v>
      </c>
      <c r="Z25" s="490" t="s">
        <v>486</v>
      </c>
      <c r="AA25" s="490" t="s">
        <v>486</v>
      </c>
      <c r="AB25" s="490" t="s">
        <v>486</v>
      </c>
      <c r="AC25" s="490" t="s">
        <v>486</v>
      </c>
      <c r="AD25" s="490" t="s">
        <v>486</v>
      </c>
      <c r="AE25" s="490" t="s">
        <v>486</v>
      </c>
      <c r="AF25" s="490" t="s">
        <v>486</v>
      </c>
      <c r="AG25" s="490" t="s">
        <v>486</v>
      </c>
      <c r="AH25" s="490" t="s">
        <v>486</v>
      </c>
      <c r="AI25" s="490" t="s">
        <v>486</v>
      </c>
      <c r="AJ25" s="490" t="s">
        <v>486</v>
      </c>
      <c r="AK25" s="490" t="s">
        <v>486</v>
      </c>
      <c r="AL25" s="491" t="s">
        <v>486</v>
      </c>
      <c r="AM25" s="491" t="s">
        <v>486</v>
      </c>
      <c r="AN25" s="491" t="s">
        <v>486</v>
      </c>
      <c r="AO25" s="491" t="s">
        <v>486</v>
      </c>
      <c r="AP25" s="490" t="s">
        <v>486</v>
      </c>
      <c r="AQ25" s="490" t="s">
        <v>486</v>
      </c>
      <c r="AR25" s="490"/>
      <c r="AS25" s="490"/>
      <c r="AT25" s="487"/>
      <c r="AU25" s="488">
        <f t="shared" si="2"/>
        <v>0</v>
      </c>
      <c r="AV25" s="712" t="e">
        <f t="shared" si="3"/>
        <v>#DIV/0!</v>
      </c>
      <c r="AW25" s="393"/>
    </row>
    <row r="26" spans="1:50" ht="15" x14ac:dyDescent="0.2">
      <c r="A26" s="395" t="s">
        <v>322</v>
      </c>
      <c r="B26" s="490" t="s">
        <v>486</v>
      </c>
      <c r="C26" s="490" t="s">
        <v>486</v>
      </c>
      <c r="D26" s="490" t="s">
        <v>486</v>
      </c>
      <c r="E26" s="490" t="s">
        <v>486</v>
      </c>
      <c r="F26" s="490" t="s">
        <v>486</v>
      </c>
      <c r="G26" s="490" t="s">
        <v>486</v>
      </c>
      <c r="H26" s="490" t="s">
        <v>486</v>
      </c>
      <c r="I26" s="490" t="s">
        <v>486</v>
      </c>
      <c r="J26" s="490" t="s">
        <v>486</v>
      </c>
      <c r="K26" s="490" t="s">
        <v>486</v>
      </c>
      <c r="L26" s="490" t="s">
        <v>486</v>
      </c>
      <c r="M26" s="490" t="s">
        <v>486</v>
      </c>
      <c r="N26" s="490" t="s">
        <v>486</v>
      </c>
      <c r="O26" s="489">
        <f>+NEPA!E13</f>
        <v>0</v>
      </c>
      <c r="P26" s="490" t="s">
        <v>486</v>
      </c>
      <c r="Q26" s="489">
        <f>+'CULTURAL RESOURCES'!E15</f>
        <v>0</v>
      </c>
      <c r="R26" s="490" t="s">
        <v>486</v>
      </c>
      <c r="S26" s="490" t="s">
        <v>486</v>
      </c>
      <c r="T26" s="490" t="s">
        <v>486</v>
      </c>
      <c r="U26" s="490"/>
      <c r="V26" s="487"/>
      <c r="W26" s="488">
        <f t="shared" si="1"/>
        <v>0</v>
      </c>
      <c r="X26" s="405" t="e">
        <f t="shared" si="5"/>
        <v>#DIV/0!</v>
      </c>
      <c r="Y26" s="395" t="s">
        <v>317</v>
      </c>
      <c r="Z26" s="490" t="s">
        <v>486</v>
      </c>
      <c r="AA26" s="490" t="s">
        <v>486</v>
      </c>
      <c r="AB26" s="490" t="s">
        <v>486</v>
      </c>
      <c r="AC26" s="490" t="s">
        <v>486</v>
      </c>
      <c r="AD26" s="490" t="s">
        <v>486</v>
      </c>
      <c r="AE26" s="490" t="s">
        <v>486</v>
      </c>
      <c r="AF26" s="490" t="s">
        <v>486</v>
      </c>
      <c r="AG26" s="490" t="s">
        <v>486</v>
      </c>
      <c r="AH26" s="490" t="s">
        <v>486</v>
      </c>
      <c r="AI26" s="490" t="s">
        <v>486</v>
      </c>
      <c r="AJ26" s="490" t="s">
        <v>486</v>
      </c>
      <c r="AK26" s="490" t="s">
        <v>486</v>
      </c>
      <c r="AL26" s="491" t="s">
        <v>486</v>
      </c>
      <c r="AM26" s="491" t="s">
        <v>486</v>
      </c>
      <c r="AN26" s="491" t="s">
        <v>486</v>
      </c>
      <c r="AO26" s="491" t="s">
        <v>486</v>
      </c>
      <c r="AP26" s="490" t="s">
        <v>486</v>
      </c>
      <c r="AQ26" s="490" t="s">
        <v>486</v>
      </c>
      <c r="AR26" s="490"/>
      <c r="AS26" s="490"/>
      <c r="AT26" s="487"/>
      <c r="AU26" s="488">
        <f t="shared" si="2"/>
        <v>0</v>
      </c>
      <c r="AV26" s="712" t="e">
        <f t="shared" si="3"/>
        <v>#DIV/0!</v>
      </c>
      <c r="AW26" s="407"/>
      <c r="AX26" s="159"/>
    </row>
    <row r="27" spans="1:50" ht="15" x14ac:dyDescent="0.2">
      <c r="A27" s="395" t="s">
        <v>316</v>
      </c>
      <c r="B27" s="490" t="s">
        <v>486</v>
      </c>
      <c r="C27" s="490" t="s">
        <v>486</v>
      </c>
      <c r="D27" s="490" t="s">
        <v>486</v>
      </c>
      <c r="E27" s="490" t="s">
        <v>486</v>
      </c>
      <c r="F27" s="490" t="s">
        <v>486</v>
      </c>
      <c r="G27" s="490" t="s">
        <v>486</v>
      </c>
      <c r="H27" s="490" t="s">
        <v>486</v>
      </c>
      <c r="I27" s="490" t="s">
        <v>486</v>
      </c>
      <c r="J27" s="490" t="s">
        <v>486</v>
      </c>
      <c r="K27" s="490" t="s">
        <v>486</v>
      </c>
      <c r="L27" s="490" t="s">
        <v>486</v>
      </c>
      <c r="M27" s="490" t="s">
        <v>486</v>
      </c>
      <c r="N27" s="490" t="s">
        <v>486</v>
      </c>
      <c r="O27" s="491" t="s">
        <v>486</v>
      </c>
      <c r="P27" s="490" t="s">
        <v>486</v>
      </c>
      <c r="Q27" s="489">
        <f>+'CULTURAL RESOURCES'!E16</f>
        <v>0</v>
      </c>
      <c r="R27" s="490" t="s">
        <v>486</v>
      </c>
      <c r="S27" s="490" t="s">
        <v>486</v>
      </c>
      <c r="T27" s="490" t="s">
        <v>486</v>
      </c>
      <c r="U27" s="490"/>
      <c r="V27" s="487"/>
      <c r="W27" s="488">
        <f t="shared" si="1"/>
        <v>0</v>
      </c>
      <c r="X27" s="405" t="e">
        <f t="shared" si="5"/>
        <v>#DIV/0!</v>
      </c>
      <c r="Y27" s="395" t="s">
        <v>318</v>
      </c>
      <c r="Z27" s="490" t="s">
        <v>486</v>
      </c>
      <c r="AA27" s="490" t="s">
        <v>486</v>
      </c>
      <c r="AB27" s="490" t="s">
        <v>486</v>
      </c>
      <c r="AC27" s="490" t="s">
        <v>486</v>
      </c>
      <c r="AD27" s="490" t="s">
        <v>486</v>
      </c>
      <c r="AE27" s="490" t="s">
        <v>486</v>
      </c>
      <c r="AF27" s="490" t="s">
        <v>486</v>
      </c>
      <c r="AG27" s="490" t="s">
        <v>486</v>
      </c>
      <c r="AH27" s="490" t="s">
        <v>486</v>
      </c>
      <c r="AI27" s="490" t="s">
        <v>486</v>
      </c>
      <c r="AJ27" s="490" t="s">
        <v>486</v>
      </c>
      <c r="AK27" s="490" t="s">
        <v>486</v>
      </c>
      <c r="AL27" s="489">
        <f>+'NATURAL RESOURCES'!E34</f>
        <v>0</v>
      </c>
      <c r="AM27" s="489">
        <f>+NEPA!E38</f>
        <v>0</v>
      </c>
      <c r="AN27" s="489">
        <f>+NOISE!E37</f>
        <v>0</v>
      </c>
      <c r="AO27" s="491" t="s">
        <v>486</v>
      </c>
      <c r="AP27" s="490" t="s">
        <v>486</v>
      </c>
      <c r="AQ27" s="490" t="s">
        <v>486</v>
      </c>
      <c r="AR27" s="490"/>
      <c r="AS27" s="490"/>
      <c r="AT27" s="487"/>
      <c r="AU27" s="488">
        <f t="shared" si="2"/>
        <v>0</v>
      </c>
      <c r="AV27" s="712" t="e">
        <f t="shared" si="3"/>
        <v>#DIV/0!</v>
      </c>
      <c r="AW27" s="409"/>
      <c r="AX27" s="161"/>
    </row>
    <row r="28" spans="1:50" ht="15" x14ac:dyDescent="0.2">
      <c r="A28" s="395" t="s">
        <v>317</v>
      </c>
      <c r="B28" s="490" t="s">
        <v>486</v>
      </c>
      <c r="C28" s="490" t="s">
        <v>486</v>
      </c>
      <c r="D28" s="490" t="s">
        <v>486</v>
      </c>
      <c r="E28" s="490" t="s">
        <v>486</v>
      </c>
      <c r="F28" s="490" t="s">
        <v>486</v>
      </c>
      <c r="G28" s="490" t="s">
        <v>486</v>
      </c>
      <c r="H28" s="490" t="s">
        <v>486</v>
      </c>
      <c r="I28" s="490" t="s">
        <v>486</v>
      </c>
      <c r="J28" s="490" t="s">
        <v>486</v>
      </c>
      <c r="K28" s="490" t="s">
        <v>486</v>
      </c>
      <c r="L28" s="490" t="s">
        <v>486</v>
      </c>
      <c r="M28" s="490" t="s">
        <v>486</v>
      </c>
      <c r="N28" s="489">
        <f>+'NATURAL RESOURCES'!E13</f>
        <v>0</v>
      </c>
      <c r="O28" s="489">
        <f>+NEPA!E14</f>
        <v>0</v>
      </c>
      <c r="P28" s="491" t="s">
        <v>486</v>
      </c>
      <c r="Q28" s="491" t="s">
        <v>486</v>
      </c>
      <c r="R28" s="490" t="s">
        <v>486</v>
      </c>
      <c r="S28" s="490" t="s">
        <v>486</v>
      </c>
      <c r="T28" s="490" t="s">
        <v>486</v>
      </c>
      <c r="U28" s="490"/>
      <c r="V28" s="487"/>
      <c r="W28" s="488">
        <f t="shared" si="1"/>
        <v>0</v>
      </c>
      <c r="X28" s="405" t="e">
        <f t="shared" si="5"/>
        <v>#DIV/0!</v>
      </c>
      <c r="Y28" s="395" t="s">
        <v>319</v>
      </c>
      <c r="Z28" s="490" t="s">
        <v>486</v>
      </c>
      <c r="AA28" s="490" t="s">
        <v>486</v>
      </c>
      <c r="AB28" s="490" t="s">
        <v>486</v>
      </c>
      <c r="AC28" s="490" t="s">
        <v>486</v>
      </c>
      <c r="AD28" s="490" t="s">
        <v>486</v>
      </c>
      <c r="AE28" s="490" t="s">
        <v>486</v>
      </c>
      <c r="AF28" s="490" t="s">
        <v>486</v>
      </c>
      <c r="AG28" s="490" t="s">
        <v>486</v>
      </c>
      <c r="AH28" s="490" t="s">
        <v>486</v>
      </c>
      <c r="AI28" s="490" t="s">
        <v>486</v>
      </c>
      <c r="AJ28" s="490" t="s">
        <v>486</v>
      </c>
      <c r="AK28" s="490" t="s">
        <v>486</v>
      </c>
      <c r="AL28" s="489">
        <f>+'NATURAL RESOURCES'!E35</f>
        <v>0</v>
      </c>
      <c r="AM28" s="489">
        <f>+NEPA!E39</f>
        <v>0</v>
      </c>
      <c r="AN28" s="489">
        <f>+NOISE!E38</f>
        <v>0</v>
      </c>
      <c r="AO28" s="491" t="s">
        <v>486</v>
      </c>
      <c r="AP28" s="490" t="s">
        <v>486</v>
      </c>
      <c r="AQ28" s="490" t="s">
        <v>486</v>
      </c>
      <c r="AR28" s="490"/>
      <c r="AS28" s="490"/>
      <c r="AT28" s="487"/>
      <c r="AU28" s="488">
        <f t="shared" si="2"/>
        <v>0</v>
      </c>
      <c r="AV28" s="712" t="e">
        <f t="shared" si="3"/>
        <v>#DIV/0!</v>
      </c>
      <c r="AW28" s="410"/>
      <c r="AX28" s="138"/>
    </row>
    <row r="29" spans="1:50" ht="15" x14ac:dyDescent="0.2">
      <c r="A29" s="411" t="s">
        <v>318</v>
      </c>
      <c r="B29" s="490" t="s">
        <v>486</v>
      </c>
      <c r="C29" s="490" t="s">
        <v>486</v>
      </c>
      <c r="D29" s="490" t="s">
        <v>486</v>
      </c>
      <c r="E29" s="490" t="s">
        <v>486</v>
      </c>
      <c r="F29" s="490" t="s">
        <v>486</v>
      </c>
      <c r="G29" s="490" t="s">
        <v>486</v>
      </c>
      <c r="H29" s="490" t="s">
        <v>486</v>
      </c>
      <c r="I29" s="490" t="s">
        <v>486</v>
      </c>
      <c r="J29" s="490" t="s">
        <v>486</v>
      </c>
      <c r="K29" s="490" t="s">
        <v>486</v>
      </c>
      <c r="L29" s="490" t="s">
        <v>486</v>
      </c>
      <c r="M29" s="490" t="s">
        <v>486</v>
      </c>
      <c r="N29" s="489">
        <f>+'NATURAL RESOURCES'!E14</f>
        <v>0</v>
      </c>
      <c r="O29" s="489">
        <f>+NEPA!E15</f>
        <v>0</v>
      </c>
      <c r="P29" s="489">
        <f>+NOISE!E17</f>
        <v>0</v>
      </c>
      <c r="Q29" s="491" t="s">
        <v>486</v>
      </c>
      <c r="R29" s="490" t="s">
        <v>486</v>
      </c>
      <c r="S29" s="490" t="s">
        <v>486</v>
      </c>
      <c r="T29" s="490" t="s">
        <v>486</v>
      </c>
      <c r="U29" s="490"/>
      <c r="V29" s="487"/>
      <c r="W29" s="488">
        <f t="shared" si="1"/>
        <v>0</v>
      </c>
      <c r="X29" s="405" t="e">
        <f t="shared" si="5"/>
        <v>#DIV/0!</v>
      </c>
      <c r="Y29" s="395" t="s">
        <v>481</v>
      </c>
      <c r="Z29" s="490" t="s">
        <v>486</v>
      </c>
      <c r="AA29" s="490" t="s">
        <v>486</v>
      </c>
      <c r="AB29" s="490" t="s">
        <v>486</v>
      </c>
      <c r="AC29" s="490" t="s">
        <v>486</v>
      </c>
      <c r="AD29" s="490" t="s">
        <v>486</v>
      </c>
      <c r="AE29" s="490" t="s">
        <v>486</v>
      </c>
      <c r="AF29" s="490" t="s">
        <v>486</v>
      </c>
      <c r="AG29" s="490" t="s">
        <v>486</v>
      </c>
      <c r="AH29" s="490" t="s">
        <v>486</v>
      </c>
      <c r="AI29" s="490" t="s">
        <v>486</v>
      </c>
      <c r="AJ29" s="490" t="s">
        <v>486</v>
      </c>
      <c r="AK29" s="490" t="s">
        <v>486</v>
      </c>
      <c r="AL29" s="491" t="s">
        <v>486</v>
      </c>
      <c r="AM29" s="491" t="s">
        <v>486</v>
      </c>
      <c r="AN29" s="491" t="s">
        <v>486</v>
      </c>
      <c r="AO29" s="491" t="s">
        <v>486</v>
      </c>
      <c r="AP29" s="490" t="s">
        <v>486</v>
      </c>
      <c r="AQ29" s="490" t="s">
        <v>486</v>
      </c>
      <c r="AR29" s="490"/>
      <c r="AS29" s="490"/>
      <c r="AT29" s="487"/>
      <c r="AU29" s="488">
        <f t="shared" si="2"/>
        <v>0</v>
      </c>
      <c r="AV29" s="712" t="e">
        <f t="shared" si="3"/>
        <v>#DIV/0!</v>
      </c>
      <c r="AW29" s="392"/>
      <c r="AX29" s="47"/>
    </row>
    <row r="30" spans="1:50" ht="15" x14ac:dyDescent="0.2">
      <c r="A30" s="395" t="s">
        <v>319</v>
      </c>
      <c r="B30" s="490" t="s">
        <v>486</v>
      </c>
      <c r="C30" s="490" t="s">
        <v>486</v>
      </c>
      <c r="D30" s="490" t="s">
        <v>486</v>
      </c>
      <c r="E30" s="490" t="s">
        <v>486</v>
      </c>
      <c r="F30" s="490" t="s">
        <v>486</v>
      </c>
      <c r="G30" s="490" t="s">
        <v>486</v>
      </c>
      <c r="H30" s="490" t="s">
        <v>486</v>
      </c>
      <c r="I30" s="490" t="s">
        <v>486</v>
      </c>
      <c r="J30" s="490" t="s">
        <v>486</v>
      </c>
      <c r="K30" s="490" t="s">
        <v>486</v>
      </c>
      <c r="L30" s="490" t="s">
        <v>486</v>
      </c>
      <c r="M30" s="490" t="s">
        <v>486</v>
      </c>
      <c r="N30" s="489">
        <f>+'NATURAL RESOURCES'!E15</f>
        <v>0</v>
      </c>
      <c r="O30" s="489">
        <f>+NEPA!E16</f>
        <v>0</v>
      </c>
      <c r="P30" s="489">
        <f>+NOISE!E18</f>
        <v>0</v>
      </c>
      <c r="Q30" s="491" t="s">
        <v>486</v>
      </c>
      <c r="R30" s="490" t="s">
        <v>486</v>
      </c>
      <c r="S30" s="490" t="s">
        <v>486</v>
      </c>
      <c r="T30" s="490" t="s">
        <v>486</v>
      </c>
      <c r="U30" s="490"/>
      <c r="V30" s="487"/>
      <c r="W30" s="488">
        <f t="shared" si="1"/>
        <v>0</v>
      </c>
      <c r="X30" s="405" t="e">
        <f t="shared" si="5"/>
        <v>#DIV/0!</v>
      </c>
      <c r="Y30" s="395" t="s">
        <v>482</v>
      </c>
      <c r="Z30" s="490" t="s">
        <v>486</v>
      </c>
      <c r="AA30" s="490" t="s">
        <v>486</v>
      </c>
      <c r="AB30" s="490" t="s">
        <v>486</v>
      </c>
      <c r="AC30" s="490" t="s">
        <v>486</v>
      </c>
      <c r="AD30" s="490" t="s">
        <v>486</v>
      </c>
      <c r="AE30" s="490" t="s">
        <v>486</v>
      </c>
      <c r="AF30" s="490" t="s">
        <v>486</v>
      </c>
      <c r="AG30" s="490" t="s">
        <v>486</v>
      </c>
      <c r="AH30" s="490" t="s">
        <v>486</v>
      </c>
      <c r="AI30" s="490" t="s">
        <v>486</v>
      </c>
      <c r="AJ30" s="490" t="s">
        <v>486</v>
      </c>
      <c r="AK30" s="490" t="s">
        <v>486</v>
      </c>
      <c r="AL30" s="491" t="s">
        <v>486</v>
      </c>
      <c r="AM30" s="489">
        <f>+NEPA!E40</f>
        <v>0</v>
      </c>
      <c r="AN30" s="491" t="s">
        <v>486</v>
      </c>
      <c r="AO30" s="489">
        <f>+'CULTURAL RESOURCES'!E40</f>
        <v>0</v>
      </c>
      <c r="AP30" s="490" t="s">
        <v>486</v>
      </c>
      <c r="AQ30" s="490" t="s">
        <v>486</v>
      </c>
      <c r="AR30" s="490"/>
      <c r="AS30" s="490"/>
      <c r="AT30" s="487"/>
      <c r="AU30" s="488">
        <f t="shared" si="2"/>
        <v>0</v>
      </c>
      <c r="AV30" s="712" t="e">
        <f t="shared" si="3"/>
        <v>#DIV/0!</v>
      </c>
      <c r="AW30" s="392"/>
      <c r="AX30" s="47"/>
    </row>
    <row r="31" spans="1:50" ht="15" x14ac:dyDescent="0.2">
      <c r="A31" s="395" t="s">
        <v>481</v>
      </c>
      <c r="B31" s="490" t="s">
        <v>486</v>
      </c>
      <c r="C31" s="490" t="s">
        <v>486</v>
      </c>
      <c r="D31" s="490" t="s">
        <v>486</v>
      </c>
      <c r="E31" s="490" t="s">
        <v>486</v>
      </c>
      <c r="F31" s="490" t="s">
        <v>486</v>
      </c>
      <c r="G31" s="490" t="s">
        <v>486</v>
      </c>
      <c r="H31" s="490" t="s">
        <v>486</v>
      </c>
      <c r="I31" s="490" t="s">
        <v>486</v>
      </c>
      <c r="J31" s="490" t="s">
        <v>486</v>
      </c>
      <c r="K31" s="490" t="s">
        <v>486</v>
      </c>
      <c r="L31" s="490" t="s">
        <v>486</v>
      </c>
      <c r="M31" s="490" t="s">
        <v>486</v>
      </c>
      <c r="N31" s="491" t="s">
        <v>486</v>
      </c>
      <c r="O31" s="489">
        <f>+NEPA!E17</f>
        <v>0</v>
      </c>
      <c r="P31" s="491" t="s">
        <v>486</v>
      </c>
      <c r="Q31" s="489">
        <f>+'CULTURAL RESOURCES'!E17</f>
        <v>0</v>
      </c>
      <c r="R31" s="490" t="s">
        <v>486</v>
      </c>
      <c r="S31" s="490" t="s">
        <v>486</v>
      </c>
      <c r="T31" s="490" t="s">
        <v>486</v>
      </c>
      <c r="U31" s="490"/>
      <c r="V31" s="487"/>
      <c r="W31" s="488">
        <f t="shared" si="1"/>
        <v>0</v>
      </c>
      <c r="X31" s="405" t="e">
        <f t="shared" si="5"/>
        <v>#DIV/0!</v>
      </c>
      <c r="Y31" s="395" t="s">
        <v>483</v>
      </c>
      <c r="Z31" s="490" t="s">
        <v>486</v>
      </c>
      <c r="AA31" s="490" t="s">
        <v>486</v>
      </c>
      <c r="AB31" s="490" t="s">
        <v>486</v>
      </c>
      <c r="AC31" s="490" t="s">
        <v>486</v>
      </c>
      <c r="AD31" s="490" t="s">
        <v>486</v>
      </c>
      <c r="AE31" s="490" t="s">
        <v>486</v>
      </c>
      <c r="AF31" s="490" t="s">
        <v>486</v>
      </c>
      <c r="AG31" s="490" t="s">
        <v>486</v>
      </c>
      <c r="AH31" s="490" t="s">
        <v>486</v>
      </c>
      <c r="AI31" s="490" t="s">
        <v>486</v>
      </c>
      <c r="AJ31" s="490" t="s">
        <v>486</v>
      </c>
      <c r="AK31" s="490" t="s">
        <v>486</v>
      </c>
      <c r="AL31" s="491" t="s">
        <v>486</v>
      </c>
      <c r="AM31" s="489">
        <f>+NEPA!E41</f>
        <v>0</v>
      </c>
      <c r="AN31" s="491" t="s">
        <v>486</v>
      </c>
      <c r="AO31" s="489">
        <f>+'CULTURAL RESOURCES'!E41</f>
        <v>0</v>
      </c>
      <c r="AP31" s="490" t="s">
        <v>486</v>
      </c>
      <c r="AQ31" s="490" t="s">
        <v>486</v>
      </c>
      <c r="AR31" s="490"/>
      <c r="AS31" s="490"/>
      <c r="AT31" s="487"/>
      <c r="AU31" s="488">
        <f t="shared" si="2"/>
        <v>0</v>
      </c>
      <c r="AV31" s="712" t="e">
        <f t="shared" si="3"/>
        <v>#DIV/0!</v>
      </c>
      <c r="AW31" s="392"/>
      <c r="AX31" s="47"/>
    </row>
    <row r="32" spans="1:50" ht="15" x14ac:dyDescent="0.25">
      <c r="A32" s="395" t="s">
        <v>482</v>
      </c>
      <c r="B32" s="490" t="s">
        <v>486</v>
      </c>
      <c r="C32" s="490" t="s">
        <v>486</v>
      </c>
      <c r="D32" s="490" t="s">
        <v>486</v>
      </c>
      <c r="E32" s="490" t="s">
        <v>486</v>
      </c>
      <c r="F32" s="490" t="s">
        <v>486</v>
      </c>
      <c r="G32" s="490" t="s">
        <v>486</v>
      </c>
      <c r="H32" s="490" t="s">
        <v>486</v>
      </c>
      <c r="I32" s="490" t="s">
        <v>486</v>
      </c>
      <c r="J32" s="490" t="s">
        <v>486</v>
      </c>
      <c r="K32" s="490" t="s">
        <v>486</v>
      </c>
      <c r="L32" s="490" t="s">
        <v>486</v>
      </c>
      <c r="M32" s="490" t="s">
        <v>486</v>
      </c>
      <c r="N32" s="491" t="s">
        <v>486</v>
      </c>
      <c r="O32" s="489">
        <f>+NEPA!E18</f>
        <v>0</v>
      </c>
      <c r="P32" s="491" t="s">
        <v>486</v>
      </c>
      <c r="Q32" s="489">
        <f>+'CULTURAL RESOURCES'!E18</f>
        <v>0</v>
      </c>
      <c r="R32" s="490" t="s">
        <v>486</v>
      </c>
      <c r="S32" s="490" t="s">
        <v>486</v>
      </c>
      <c r="T32" s="490" t="s">
        <v>486</v>
      </c>
      <c r="U32" s="490"/>
      <c r="V32" s="487"/>
      <c r="W32" s="488">
        <f t="shared" si="1"/>
        <v>0</v>
      </c>
      <c r="X32" s="405" t="e">
        <f t="shared" si="5"/>
        <v>#DIV/0!</v>
      </c>
      <c r="Y32" s="395" t="s">
        <v>484</v>
      </c>
      <c r="Z32" s="490" t="s">
        <v>486</v>
      </c>
      <c r="AA32" s="490" t="s">
        <v>486</v>
      </c>
      <c r="AB32" s="490" t="s">
        <v>486</v>
      </c>
      <c r="AC32" s="490" t="s">
        <v>486</v>
      </c>
      <c r="AD32" s="490" t="s">
        <v>486</v>
      </c>
      <c r="AE32" s="490" t="s">
        <v>486</v>
      </c>
      <c r="AF32" s="490" t="s">
        <v>486</v>
      </c>
      <c r="AG32" s="490" t="s">
        <v>486</v>
      </c>
      <c r="AH32" s="490" t="s">
        <v>486</v>
      </c>
      <c r="AI32" s="490" t="s">
        <v>486</v>
      </c>
      <c r="AJ32" s="490" t="s">
        <v>486</v>
      </c>
      <c r="AK32" s="490" t="s">
        <v>486</v>
      </c>
      <c r="AL32" s="491" t="s">
        <v>486</v>
      </c>
      <c r="AM32" s="491" t="s">
        <v>486</v>
      </c>
      <c r="AN32" s="491" t="s">
        <v>486</v>
      </c>
      <c r="AO32" s="491" t="s">
        <v>486</v>
      </c>
      <c r="AP32" s="490" t="s">
        <v>486</v>
      </c>
      <c r="AQ32" s="490" t="s">
        <v>486</v>
      </c>
      <c r="AR32" s="490"/>
      <c r="AS32" s="490"/>
      <c r="AT32" s="487"/>
      <c r="AU32" s="488">
        <f t="shared" si="2"/>
        <v>0</v>
      </c>
      <c r="AV32" s="712" t="e">
        <f t="shared" si="3"/>
        <v>#DIV/0!</v>
      </c>
      <c r="AW32" s="393"/>
    </row>
    <row r="33" spans="1:49" ht="15" x14ac:dyDescent="0.25">
      <c r="A33" s="395" t="s">
        <v>483</v>
      </c>
      <c r="B33" s="490" t="s">
        <v>486</v>
      </c>
      <c r="C33" s="490" t="s">
        <v>486</v>
      </c>
      <c r="D33" s="490" t="s">
        <v>486</v>
      </c>
      <c r="E33" s="490" t="s">
        <v>486</v>
      </c>
      <c r="F33" s="490" t="s">
        <v>486</v>
      </c>
      <c r="G33" s="490" t="s">
        <v>486</v>
      </c>
      <c r="H33" s="490" t="s">
        <v>486</v>
      </c>
      <c r="I33" s="490" t="s">
        <v>486</v>
      </c>
      <c r="J33" s="490" t="s">
        <v>486</v>
      </c>
      <c r="K33" s="490" t="s">
        <v>486</v>
      </c>
      <c r="L33" s="490" t="s">
        <v>486</v>
      </c>
      <c r="M33" s="490" t="s">
        <v>486</v>
      </c>
      <c r="N33" s="491" t="s">
        <v>486</v>
      </c>
      <c r="O33" s="489">
        <f>+NEPA!E19</f>
        <v>0</v>
      </c>
      <c r="P33" s="491" t="s">
        <v>486</v>
      </c>
      <c r="Q33" s="489">
        <f>+'CULTURAL RESOURCES'!E19</f>
        <v>0</v>
      </c>
      <c r="R33" s="490" t="s">
        <v>486</v>
      </c>
      <c r="S33" s="490" t="s">
        <v>486</v>
      </c>
      <c r="T33" s="490" t="s">
        <v>486</v>
      </c>
      <c r="U33" s="490"/>
      <c r="V33" s="487"/>
      <c r="W33" s="488">
        <f t="shared" si="1"/>
        <v>0</v>
      </c>
      <c r="X33" s="405" t="e">
        <f t="shared" si="5"/>
        <v>#DIV/0!</v>
      </c>
      <c r="Y33" s="395" t="s">
        <v>361</v>
      </c>
      <c r="Z33" s="490" t="s">
        <v>486</v>
      </c>
      <c r="AA33" s="490" t="s">
        <v>486</v>
      </c>
      <c r="AB33" s="490" t="s">
        <v>486</v>
      </c>
      <c r="AC33" s="490" t="s">
        <v>486</v>
      </c>
      <c r="AD33" s="490" t="s">
        <v>486</v>
      </c>
      <c r="AE33" s="490" t="s">
        <v>486</v>
      </c>
      <c r="AF33" s="490" t="s">
        <v>486</v>
      </c>
      <c r="AG33" s="490" t="s">
        <v>486</v>
      </c>
      <c r="AH33" s="490" t="s">
        <v>486</v>
      </c>
      <c r="AI33" s="490" t="s">
        <v>486</v>
      </c>
      <c r="AJ33" s="490" t="s">
        <v>486</v>
      </c>
      <c r="AK33" s="490" t="s">
        <v>486</v>
      </c>
      <c r="AL33" s="489">
        <f>+'NATURAL RESOURCES'!E37</f>
        <v>0</v>
      </c>
      <c r="AM33" s="489">
        <f>+NEPA!E43</f>
        <v>0</v>
      </c>
      <c r="AN33" s="489">
        <f>+NOISE!E39</f>
        <v>0</v>
      </c>
      <c r="AO33" s="489">
        <f>+'CULTURAL RESOURCES'!E43</f>
        <v>0</v>
      </c>
      <c r="AP33" s="490" t="s">
        <v>486</v>
      </c>
      <c r="AQ33" s="490" t="s">
        <v>486</v>
      </c>
      <c r="AR33" s="490"/>
      <c r="AS33" s="490"/>
      <c r="AT33" s="487"/>
      <c r="AU33" s="488">
        <f t="shared" si="2"/>
        <v>0</v>
      </c>
      <c r="AV33" s="712" t="e">
        <f t="shared" si="3"/>
        <v>#DIV/0!</v>
      </c>
      <c r="AW33" s="393"/>
    </row>
    <row r="34" spans="1:49" ht="15" x14ac:dyDescent="0.25">
      <c r="A34" s="395" t="s">
        <v>484</v>
      </c>
      <c r="B34" s="490" t="s">
        <v>486</v>
      </c>
      <c r="C34" s="490" t="s">
        <v>486</v>
      </c>
      <c r="D34" s="490" t="s">
        <v>486</v>
      </c>
      <c r="E34" s="490" t="s">
        <v>486</v>
      </c>
      <c r="F34" s="490" t="s">
        <v>486</v>
      </c>
      <c r="G34" s="490" t="s">
        <v>486</v>
      </c>
      <c r="H34" s="490" t="s">
        <v>486</v>
      </c>
      <c r="I34" s="490" t="s">
        <v>486</v>
      </c>
      <c r="J34" s="490" t="s">
        <v>486</v>
      </c>
      <c r="K34" s="490" t="s">
        <v>486</v>
      </c>
      <c r="L34" s="490" t="s">
        <v>486</v>
      </c>
      <c r="M34" s="490" t="s">
        <v>486</v>
      </c>
      <c r="N34" s="489">
        <f>+'NATURAL RESOURCES'!E16</f>
        <v>0</v>
      </c>
      <c r="O34" s="489">
        <f>+NEPA!E20</f>
        <v>0</v>
      </c>
      <c r="P34" s="489">
        <f>+NOISE!E19</f>
        <v>0</v>
      </c>
      <c r="Q34" s="489">
        <f>+'CULTURAL RESOURCES'!E20</f>
        <v>0</v>
      </c>
      <c r="R34" s="490" t="s">
        <v>486</v>
      </c>
      <c r="S34" s="490" t="s">
        <v>486</v>
      </c>
      <c r="T34" s="490" t="s">
        <v>486</v>
      </c>
      <c r="U34" s="490"/>
      <c r="V34" s="487"/>
      <c r="W34" s="488">
        <f t="shared" si="1"/>
        <v>0</v>
      </c>
      <c r="X34" s="405" t="e">
        <f t="shared" si="5"/>
        <v>#DIV/0!</v>
      </c>
      <c r="Y34" s="395" t="s">
        <v>105</v>
      </c>
      <c r="Z34" s="493">
        <f>SUM(Z9:Z33)</f>
        <v>0</v>
      </c>
      <c r="AA34" s="493">
        <f t="shared" ref="AA34:AU34" si="6">SUM(AA9:AA33)</f>
        <v>0</v>
      </c>
      <c r="AB34" s="493">
        <f>SUM(AB9:AB33)</f>
        <v>0</v>
      </c>
      <c r="AC34" s="493">
        <f t="shared" si="6"/>
        <v>0</v>
      </c>
      <c r="AD34" s="493">
        <f t="shared" si="6"/>
        <v>0</v>
      </c>
      <c r="AE34" s="493">
        <f t="shared" si="6"/>
        <v>0</v>
      </c>
      <c r="AF34" s="493">
        <f t="shared" si="6"/>
        <v>0</v>
      </c>
      <c r="AG34" s="493">
        <f t="shared" si="6"/>
        <v>0</v>
      </c>
      <c r="AH34" s="493">
        <f t="shared" si="6"/>
        <v>0</v>
      </c>
      <c r="AI34" s="493">
        <f t="shared" si="6"/>
        <v>0</v>
      </c>
      <c r="AJ34" s="493">
        <f t="shared" si="6"/>
        <v>0</v>
      </c>
      <c r="AK34" s="493">
        <f t="shared" si="6"/>
        <v>0</v>
      </c>
      <c r="AL34" s="493">
        <f t="shared" si="6"/>
        <v>0</v>
      </c>
      <c r="AM34" s="493">
        <f t="shared" si="6"/>
        <v>0</v>
      </c>
      <c r="AN34" s="493">
        <f t="shared" si="6"/>
        <v>0</v>
      </c>
      <c r="AO34" s="493">
        <f t="shared" si="6"/>
        <v>0</v>
      </c>
      <c r="AP34" s="493">
        <f t="shared" si="6"/>
        <v>0</v>
      </c>
      <c r="AQ34" s="493">
        <f>SUM(AQ9:AQ33)</f>
        <v>0</v>
      </c>
      <c r="AR34" s="493">
        <f>SUM(AR9:AR33)</f>
        <v>0</v>
      </c>
      <c r="AS34" s="493">
        <f>SUM(AS9:AS33)</f>
        <v>0</v>
      </c>
      <c r="AT34" s="493">
        <f>SUM(AT9:AT33)</f>
        <v>0</v>
      </c>
      <c r="AU34" s="493">
        <f t="shared" si="6"/>
        <v>0</v>
      </c>
      <c r="AV34" s="392"/>
      <c r="AW34" s="393"/>
    </row>
    <row r="35" spans="1:49" ht="15" x14ac:dyDescent="0.25">
      <c r="A35" s="411" t="s">
        <v>361</v>
      </c>
      <c r="B35" s="490" t="s">
        <v>486</v>
      </c>
      <c r="C35" s="490" t="s">
        <v>486</v>
      </c>
      <c r="D35" s="490" t="s">
        <v>486</v>
      </c>
      <c r="E35" s="490" t="s">
        <v>486</v>
      </c>
      <c r="F35" s="490" t="s">
        <v>486</v>
      </c>
      <c r="G35" s="490" t="s">
        <v>486</v>
      </c>
      <c r="H35" s="490" t="s">
        <v>486</v>
      </c>
      <c r="I35" s="490" t="s">
        <v>486</v>
      </c>
      <c r="J35" s="490" t="s">
        <v>486</v>
      </c>
      <c r="K35" s="490" t="s">
        <v>486</v>
      </c>
      <c r="L35" s="490" t="s">
        <v>486</v>
      </c>
      <c r="M35" s="490" t="s">
        <v>486</v>
      </c>
      <c r="N35" s="489">
        <f>+'NATURAL RESOURCES'!E17</f>
        <v>0</v>
      </c>
      <c r="O35" s="489">
        <f>+NEPA!E21</f>
        <v>0</v>
      </c>
      <c r="P35" s="489">
        <f>+NOISE!E20</f>
        <v>0</v>
      </c>
      <c r="Q35" s="489">
        <f>+'CULTURAL RESOURCES'!E21</f>
        <v>0</v>
      </c>
      <c r="R35" s="490" t="s">
        <v>486</v>
      </c>
      <c r="S35" s="490" t="s">
        <v>486</v>
      </c>
      <c r="T35" s="490" t="s">
        <v>486</v>
      </c>
      <c r="U35" s="490"/>
      <c r="V35" s="487"/>
      <c r="W35" s="488">
        <f t="shared" si="1"/>
        <v>0</v>
      </c>
      <c r="X35" s="405" t="e">
        <f t="shared" si="5"/>
        <v>#DIV/0!</v>
      </c>
      <c r="Y35" s="392"/>
      <c r="Z35" s="710">
        <f t="shared" ref="Z35:AS35" si="7">IF(Z34=0,0,Z34/$AU$34)</f>
        <v>0</v>
      </c>
      <c r="AA35" s="710">
        <f t="shared" si="7"/>
        <v>0</v>
      </c>
      <c r="AB35" s="710">
        <f t="shared" si="7"/>
        <v>0</v>
      </c>
      <c r="AC35" s="710">
        <f t="shared" si="7"/>
        <v>0</v>
      </c>
      <c r="AD35" s="710">
        <f t="shared" si="7"/>
        <v>0</v>
      </c>
      <c r="AE35" s="710">
        <f t="shared" si="7"/>
        <v>0</v>
      </c>
      <c r="AF35" s="710">
        <f t="shared" si="7"/>
        <v>0</v>
      </c>
      <c r="AG35" s="710">
        <f t="shared" si="7"/>
        <v>0</v>
      </c>
      <c r="AH35" s="710">
        <f t="shared" si="7"/>
        <v>0</v>
      </c>
      <c r="AI35" s="710">
        <f t="shared" si="7"/>
        <v>0</v>
      </c>
      <c r="AJ35" s="710">
        <f t="shared" si="7"/>
        <v>0</v>
      </c>
      <c r="AK35" s="710">
        <f t="shared" si="7"/>
        <v>0</v>
      </c>
      <c r="AL35" s="710">
        <f t="shared" si="7"/>
        <v>0</v>
      </c>
      <c r="AM35" s="710">
        <f t="shared" si="7"/>
        <v>0</v>
      </c>
      <c r="AN35" s="710">
        <f t="shared" si="7"/>
        <v>0</v>
      </c>
      <c r="AO35" s="710">
        <f t="shared" si="7"/>
        <v>0</v>
      </c>
      <c r="AP35" s="710">
        <f t="shared" si="7"/>
        <v>0</v>
      </c>
      <c r="AQ35" s="710">
        <f t="shared" si="7"/>
        <v>0</v>
      </c>
      <c r="AR35" s="710">
        <f t="shared" si="7"/>
        <v>0</v>
      </c>
      <c r="AS35" s="710">
        <f t="shared" si="7"/>
        <v>0</v>
      </c>
      <c r="AT35" s="710">
        <f t="shared" ref="AT35" si="8">IF(AT34=0,0,AT34/$AU$34)</f>
        <v>0</v>
      </c>
      <c r="AU35" s="410">
        <f>SUM(Z35:AT35)</f>
        <v>0</v>
      </c>
      <c r="AV35" s="711" t="e">
        <f>SUM(AV9:AV33)</f>
        <v>#DIV/0!</v>
      </c>
      <c r="AW35" s="393"/>
    </row>
    <row r="36" spans="1:49" ht="15" x14ac:dyDescent="0.25">
      <c r="A36" s="395" t="s">
        <v>105</v>
      </c>
      <c r="B36" s="493">
        <f t="shared" ref="B36:V36" si="9">SUM(B9:B35)</f>
        <v>0</v>
      </c>
      <c r="C36" s="493">
        <f t="shared" si="9"/>
        <v>0</v>
      </c>
      <c r="D36" s="493">
        <f t="shared" si="9"/>
        <v>0</v>
      </c>
      <c r="E36" s="493">
        <f t="shared" si="9"/>
        <v>0</v>
      </c>
      <c r="F36" s="493">
        <f t="shared" si="9"/>
        <v>0</v>
      </c>
      <c r="G36" s="493">
        <f t="shared" si="9"/>
        <v>0</v>
      </c>
      <c r="H36" s="493">
        <f t="shared" si="9"/>
        <v>0</v>
      </c>
      <c r="I36" s="493">
        <f t="shared" si="9"/>
        <v>0</v>
      </c>
      <c r="J36" s="493">
        <f t="shared" si="9"/>
        <v>0</v>
      </c>
      <c r="K36" s="493">
        <f t="shared" si="9"/>
        <v>0</v>
      </c>
      <c r="L36" s="493">
        <f t="shared" si="9"/>
        <v>0</v>
      </c>
      <c r="M36" s="493">
        <f t="shared" si="9"/>
        <v>0</v>
      </c>
      <c r="N36" s="493">
        <f t="shared" si="9"/>
        <v>0</v>
      </c>
      <c r="O36" s="493">
        <f t="shared" si="9"/>
        <v>0</v>
      </c>
      <c r="P36" s="493">
        <f t="shared" si="9"/>
        <v>0</v>
      </c>
      <c r="Q36" s="493">
        <f t="shared" si="9"/>
        <v>0</v>
      </c>
      <c r="R36" s="493">
        <f t="shared" si="9"/>
        <v>0</v>
      </c>
      <c r="S36" s="493">
        <f t="shared" si="9"/>
        <v>0</v>
      </c>
      <c r="T36" s="493">
        <f t="shared" si="9"/>
        <v>0</v>
      </c>
      <c r="U36" s="493">
        <f t="shared" si="9"/>
        <v>0</v>
      </c>
      <c r="V36" s="493">
        <f t="shared" si="9"/>
        <v>0</v>
      </c>
      <c r="W36" s="493">
        <f t="shared" ref="W36" si="10">SUM(W9:W35)</f>
        <v>0</v>
      </c>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3"/>
    </row>
    <row r="37" spans="1:49" ht="15" customHeight="1" x14ac:dyDescent="0.25">
      <c r="A37" s="392"/>
      <c r="B37" s="710">
        <f t="shared" ref="B37:R37" si="11">IF(B36=0,0,B36/$W$36)</f>
        <v>0</v>
      </c>
      <c r="C37" s="710">
        <f t="shared" si="11"/>
        <v>0</v>
      </c>
      <c r="D37" s="710">
        <f t="shared" si="11"/>
        <v>0</v>
      </c>
      <c r="E37" s="710">
        <f t="shared" si="11"/>
        <v>0</v>
      </c>
      <c r="F37" s="710">
        <f t="shared" si="11"/>
        <v>0</v>
      </c>
      <c r="G37" s="710">
        <f t="shared" si="11"/>
        <v>0</v>
      </c>
      <c r="H37" s="710">
        <f t="shared" si="11"/>
        <v>0</v>
      </c>
      <c r="I37" s="710">
        <f t="shared" si="11"/>
        <v>0</v>
      </c>
      <c r="J37" s="710">
        <f t="shared" si="11"/>
        <v>0</v>
      </c>
      <c r="K37" s="710">
        <f t="shared" si="11"/>
        <v>0</v>
      </c>
      <c r="L37" s="710">
        <f t="shared" si="11"/>
        <v>0</v>
      </c>
      <c r="M37" s="710">
        <f t="shared" si="11"/>
        <v>0</v>
      </c>
      <c r="N37" s="710">
        <f t="shared" si="11"/>
        <v>0</v>
      </c>
      <c r="O37" s="710">
        <f t="shared" si="11"/>
        <v>0</v>
      </c>
      <c r="P37" s="710">
        <f t="shared" si="11"/>
        <v>0</v>
      </c>
      <c r="Q37" s="710">
        <f t="shared" si="11"/>
        <v>0</v>
      </c>
      <c r="R37" s="710">
        <f t="shared" si="11"/>
        <v>0</v>
      </c>
      <c r="S37" s="710">
        <f>IF(S36=0,0,S36/$W$36)</f>
        <v>0</v>
      </c>
      <c r="T37" s="710">
        <f>IF(T36=0,0,T36/$W$36)</f>
        <v>0</v>
      </c>
      <c r="U37" s="710">
        <f>IF(U36=0,0,U36/$W$36)</f>
        <v>0</v>
      </c>
      <c r="V37" s="710">
        <f>IF(V36=0,0,V36/$W$36)</f>
        <v>0</v>
      </c>
      <c r="W37" s="410">
        <f>SUM(B37:V37)</f>
        <v>0</v>
      </c>
      <c r="X37" s="392"/>
      <c r="Y37" s="485" t="s">
        <v>1157</v>
      </c>
      <c r="Z37" s="831">
        <f>Z34+AA34</f>
        <v>0</v>
      </c>
      <c r="AA37" s="832"/>
      <c r="AB37" s="824">
        <f>'DESIGN STUDY'!H33</f>
        <v>0</v>
      </c>
      <c r="AC37" s="828" t="s">
        <v>1158</v>
      </c>
      <c r="AD37" s="828"/>
      <c r="AE37" s="828"/>
      <c r="AF37" s="828"/>
      <c r="AG37" s="833"/>
      <c r="AH37" s="831">
        <f>AC34+AD34+AE34+AF34+AG34+AH34+AI34+AJ34</f>
        <v>0</v>
      </c>
      <c r="AI37" s="832"/>
      <c r="AJ37" s="832"/>
      <c r="AK37" s="824">
        <f>'TRAFFIC ANALYSIS'!H34</f>
        <v>0</v>
      </c>
      <c r="AL37" s="818" t="s">
        <v>1170</v>
      </c>
      <c r="AM37" s="819"/>
      <c r="AN37" s="820">
        <f>AL34+AM34+AN34+AO34</f>
        <v>0</v>
      </c>
      <c r="AO37" s="821"/>
      <c r="AP37" s="824">
        <f>'STR1'!G37+'STR2'!G37+'STR3'!G37</f>
        <v>0</v>
      </c>
      <c r="AQ37" s="824">
        <f>MiscSTR!H37</f>
        <v>0</v>
      </c>
      <c r="AR37" s="47"/>
      <c r="AS37" s="47"/>
      <c r="AT37" s="47"/>
      <c r="AU37" s="47"/>
      <c r="AV37" s="392"/>
      <c r="AW37" s="393"/>
    </row>
    <row r="38" spans="1:49" ht="15"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85" t="s">
        <v>1156</v>
      </c>
      <c r="Z38" s="829">
        <f>MAPPING!H37+SURVEYS!H32</f>
        <v>0</v>
      </c>
      <c r="AA38" s="830"/>
      <c r="AB38" s="825"/>
      <c r="AC38" s="828" t="s">
        <v>1156</v>
      </c>
      <c r="AD38" s="828"/>
      <c r="AE38" s="828"/>
      <c r="AF38" s="828"/>
      <c r="AG38" s="833"/>
      <c r="AH38" s="829">
        <f>PFR!H34+RW!H35+FFR!H34+FOR!H34+QAQC!H33+GEOTECH!H35+GEOTECH!H65+DRAINAGE!H34+PERMITS!H34</f>
        <v>0</v>
      </c>
      <c r="AI38" s="830"/>
      <c r="AJ38" s="830"/>
      <c r="AK38" s="825"/>
      <c r="AL38" s="818"/>
      <c r="AM38" s="819"/>
      <c r="AN38" s="822"/>
      <c r="AO38" s="823"/>
      <c r="AP38" s="825"/>
      <c r="AQ38" s="825"/>
      <c r="AR38" s="47"/>
      <c r="AS38" s="47"/>
      <c r="AT38" s="47"/>
      <c r="AU38" s="47"/>
      <c r="AV38" s="47"/>
    </row>
    <row r="39" spans="1:49" ht="15" customHeight="1" x14ac:dyDescent="0.2">
      <c r="A39" s="485" t="s">
        <v>1157</v>
      </c>
      <c r="B39" s="831">
        <f>B36+C36</f>
        <v>0</v>
      </c>
      <c r="C39" s="832"/>
      <c r="D39" s="824">
        <f>'DESIGN STUDY'!H25</f>
        <v>0</v>
      </c>
      <c r="E39" s="828" t="s">
        <v>1158</v>
      </c>
      <c r="F39" s="828"/>
      <c r="G39" s="828"/>
      <c r="H39" s="828"/>
      <c r="I39" s="833"/>
      <c r="J39" s="831">
        <f>E36+F36+G36+H36+I36+J36+K36+L36</f>
        <v>0</v>
      </c>
      <c r="K39" s="832"/>
      <c r="L39" s="832"/>
      <c r="M39" s="824">
        <f>'TRAFFIC ANALYSIS'!H26</f>
        <v>0</v>
      </c>
      <c r="N39" s="818" t="s">
        <v>1170</v>
      </c>
      <c r="O39" s="819"/>
      <c r="P39" s="820">
        <f>N36+O36+P36+Q36</f>
        <v>0</v>
      </c>
      <c r="Q39" s="821"/>
      <c r="R39" s="824">
        <f>'STR1'!G29+'STR2'!G29+'STR3'!G29</f>
        <v>0</v>
      </c>
      <c r="S39" s="824">
        <f>MiscSTR!H29</f>
        <v>0</v>
      </c>
      <c r="T39" s="690"/>
      <c r="U39" s="690"/>
      <c r="V39" s="690"/>
      <c r="W39" s="47"/>
      <c r="X39" s="47"/>
      <c r="Y39" s="47"/>
      <c r="Z39" s="47"/>
      <c r="AA39" s="47"/>
      <c r="AB39" s="825"/>
      <c r="AC39" s="47"/>
      <c r="AD39" s="47"/>
      <c r="AE39" s="47"/>
      <c r="AF39" s="47"/>
      <c r="AG39" s="47"/>
      <c r="AH39" s="47"/>
      <c r="AI39" s="47"/>
      <c r="AJ39" s="47"/>
      <c r="AK39" s="825"/>
      <c r="AL39" s="827" t="s">
        <v>1156</v>
      </c>
      <c r="AM39" s="828"/>
      <c r="AN39" s="829">
        <f>'NATURAL RESOURCES'!H38+NEPA!H44+NOISE!H40+'CULTURAL RESOURCES'!H44</f>
        <v>0</v>
      </c>
      <c r="AO39" s="830"/>
      <c r="AP39" s="825"/>
      <c r="AQ39" s="825"/>
      <c r="AR39" s="47"/>
      <c r="AS39" s="47"/>
      <c r="AT39" s="47"/>
      <c r="AU39" s="47"/>
      <c r="AV39" s="47"/>
    </row>
    <row r="40" spans="1:49" ht="15" x14ac:dyDescent="0.2">
      <c r="A40" s="485" t="s">
        <v>1156</v>
      </c>
      <c r="B40" s="829">
        <f>MAPPING!H26+SURVEYS!H23</f>
        <v>0</v>
      </c>
      <c r="C40" s="830"/>
      <c r="D40" s="825"/>
      <c r="E40" s="828" t="s">
        <v>1156</v>
      </c>
      <c r="F40" s="828"/>
      <c r="G40" s="828"/>
      <c r="H40" s="828"/>
      <c r="I40" s="833"/>
      <c r="J40" s="829">
        <f>PFR!H26+RW!H27+FFR!H26+FOR!H26+QAQC!H25+GEOTECH!H27+GEOTECH!H57+GEOTECH!Q27+DRAINAGE!H26+PERMITS!H26</f>
        <v>0</v>
      </c>
      <c r="K40" s="830"/>
      <c r="L40" s="830"/>
      <c r="M40" s="825"/>
      <c r="N40" s="818"/>
      <c r="O40" s="819"/>
      <c r="P40" s="822"/>
      <c r="Q40" s="823"/>
      <c r="R40" s="825"/>
      <c r="S40" s="825"/>
      <c r="T40" s="690"/>
      <c r="U40" s="690"/>
      <c r="V40" s="690"/>
      <c r="W40" s="47"/>
      <c r="X40" s="47"/>
      <c r="Y40" s="47"/>
      <c r="Z40" s="47"/>
      <c r="AA40" s="47"/>
      <c r="AB40" s="825"/>
      <c r="AC40" s="47"/>
      <c r="AD40" s="47"/>
      <c r="AE40" s="47"/>
      <c r="AF40" s="47"/>
      <c r="AG40" s="47"/>
      <c r="AH40" s="47"/>
      <c r="AI40" s="47"/>
      <c r="AJ40" s="47"/>
      <c r="AK40" s="825"/>
      <c r="AL40" s="47"/>
      <c r="AM40" s="47"/>
      <c r="AN40" s="47"/>
      <c r="AO40" s="47"/>
      <c r="AP40" s="825"/>
      <c r="AQ40" s="825"/>
      <c r="AR40" s="47"/>
      <c r="AS40" s="47"/>
      <c r="AT40" s="47"/>
      <c r="AU40" s="47"/>
      <c r="AV40" s="47"/>
    </row>
    <row r="41" spans="1:49" ht="15" x14ac:dyDescent="0.2">
      <c r="A41" s="47"/>
      <c r="B41" s="47"/>
      <c r="C41" s="47"/>
      <c r="D41" s="825"/>
      <c r="E41" s="47"/>
      <c r="F41" s="47"/>
      <c r="G41" s="47"/>
      <c r="H41" s="47"/>
      <c r="I41" s="47"/>
      <c r="J41" s="47"/>
      <c r="K41" s="47"/>
      <c r="L41" s="47"/>
      <c r="M41" s="825"/>
      <c r="N41" s="827" t="s">
        <v>1156</v>
      </c>
      <c r="O41" s="828"/>
      <c r="P41" s="829">
        <f>'NATURAL RESOURCES'!H28+NEPA!H31+NOISE!H30+'CULTURAL RESOURCES'!H32</f>
        <v>0</v>
      </c>
      <c r="Q41" s="830"/>
      <c r="R41" s="825"/>
      <c r="S41" s="825"/>
      <c r="T41" s="690"/>
      <c r="U41" s="690"/>
      <c r="V41" s="690"/>
      <c r="W41" s="47"/>
      <c r="X41" s="47"/>
      <c r="Y41" s="47"/>
      <c r="Z41" s="47"/>
      <c r="AA41" s="47"/>
      <c r="AB41" s="826"/>
      <c r="AC41" s="47"/>
      <c r="AD41" s="47"/>
      <c r="AE41" s="47"/>
      <c r="AF41" s="47"/>
      <c r="AG41" s="47"/>
      <c r="AH41" s="47"/>
      <c r="AI41" s="47"/>
      <c r="AJ41" s="47"/>
      <c r="AK41" s="826"/>
      <c r="AL41" s="47"/>
      <c r="AM41" s="47"/>
      <c r="AN41" s="47"/>
      <c r="AO41" s="47"/>
      <c r="AP41" s="826"/>
      <c r="AQ41" s="826"/>
      <c r="AR41" s="47"/>
      <c r="AS41" s="47"/>
      <c r="AT41" s="47"/>
      <c r="AU41" s="47"/>
      <c r="AV41" s="47"/>
    </row>
    <row r="42" spans="1:49" ht="12.75" customHeight="1" x14ac:dyDescent="0.2">
      <c r="A42" s="47"/>
      <c r="B42" s="47"/>
      <c r="C42" s="47"/>
      <c r="D42" s="825"/>
      <c r="E42" s="47"/>
      <c r="F42" s="47"/>
      <c r="G42" s="47"/>
      <c r="H42" s="47"/>
      <c r="I42" s="47"/>
      <c r="J42" s="47"/>
      <c r="K42" s="47"/>
      <c r="L42" s="47"/>
      <c r="M42" s="825"/>
      <c r="N42" s="47"/>
      <c r="O42" s="47"/>
      <c r="P42" s="47"/>
      <c r="Q42" s="47"/>
      <c r="R42" s="825"/>
      <c r="S42" s="825"/>
      <c r="T42" s="690"/>
      <c r="U42" s="690"/>
      <c r="V42" s="690"/>
      <c r="W42" s="47"/>
      <c r="X42" s="47"/>
      <c r="Y42" s="47"/>
      <c r="Z42" s="518"/>
      <c r="AA42" s="47"/>
      <c r="AB42" s="817" t="s">
        <v>1156</v>
      </c>
      <c r="AC42" s="47"/>
      <c r="AD42" s="47"/>
      <c r="AE42" s="47"/>
      <c r="AF42" s="47"/>
      <c r="AG42" s="47"/>
      <c r="AH42" s="47"/>
      <c r="AI42" s="47"/>
      <c r="AJ42" s="47"/>
      <c r="AK42" s="817" t="s">
        <v>1156</v>
      </c>
      <c r="AL42" s="47"/>
      <c r="AM42" s="47"/>
      <c r="AN42" s="47"/>
      <c r="AO42" s="47"/>
      <c r="AP42" s="817" t="s">
        <v>1156</v>
      </c>
      <c r="AQ42" s="817" t="s">
        <v>1156</v>
      </c>
      <c r="AR42" s="690"/>
      <c r="AS42" s="690"/>
      <c r="AT42" s="47"/>
      <c r="AU42" s="47"/>
      <c r="AV42" s="47"/>
    </row>
    <row r="43" spans="1:49" x14ac:dyDescent="0.2">
      <c r="A43" s="47"/>
      <c r="B43" s="47"/>
      <c r="C43" s="47"/>
      <c r="D43" s="826"/>
      <c r="E43" s="47"/>
      <c r="F43" s="47"/>
      <c r="G43" s="47"/>
      <c r="H43" s="47"/>
      <c r="I43" s="47"/>
      <c r="J43" s="47"/>
      <c r="K43" s="47"/>
      <c r="L43" s="47"/>
      <c r="M43" s="826"/>
      <c r="N43" s="47"/>
      <c r="O43" s="47"/>
      <c r="P43" s="47"/>
      <c r="Q43" s="47"/>
      <c r="R43" s="826"/>
      <c r="S43" s="826"/>
      <c r="T43" s="690"/>
      <c r="U43" s="690"/>
      <c r="V43" s="690"/>
      <c r="W43" s="47"/>
      <c r="X43" s="47"/>
      <c r="Y43" s="47"/>
      <c r="Z43" s="47"/>
      <c r="AA43" s="47"/>
      <c r="AB43" s="817"/>
      <c r="AC43" s="47"/>
      <c r="AD43" s="47"/>
      <c r="AE43" s="47"/>
      <c r="AF43" s="47"/>
      <c r="AG43" s="47"/>
      <c r="AH43" s="47"/>
      <c r="AI43" s="47"/>
      <c r="AJ43" s="47"/>
      <c r="AK43" s="817"/>
      <c r="AL43" s="47"/>
      <c r="AM43" s="47"/>
      <c r="AN43" s="47"/>
      <c r="AO43" s="47"/>
      <c r="AP43" s="817"/>
      <c r="AQ43" s="817"/>
      <c r="AR43" s="690"/>
      <c r="AS43" s="690"/>
      <c r="AT43" s="47"/>
      <c r="AU43" s="47"/>
      <c r="AV43" s="47"/>
    </row>
    <row r="44" spans="1:49" ht="12.75" customHeight="1" x14ac:dyDescent="0.2">
      <c r="A44" s="47"/>
      <c r="B44" s="518"/>
      <c r="C44" s="47"/>
      <c r="D44" s="817" t="s">
        <v>1156</v>
      </c>
      <c r="E44" s="47"/>
      <c r="F44" s="47"/>
      <c r="G44" s="47"/>
      <c r="H44" s="47"/>
      <c r="I44" s="47"/>
      <c r="J44" s="47"/>
      <c r="K44" s="47"/>
      <c r="L44" s="47"/>
      <c r="M44" s="817" t="s">
        <v>1156</v>
      </c>
      <c r="N44" s="47"/>
      <c r="O44" s="47"/>
      <c r="P44" s="47"/>
      <c r="Q44" s="47"/>
      <c r="R44" s="817" t="s">
        <v>1156</v>
      </c>
      <c r="S44" s="817" t="s">
        <v>1156</v>
      </c>
      <c r="T44" s="690"/>
      <c r="U44" s="690"/>
      <c r="V44" s="690"/>
      <c r="W44" s="47"/>
      <c r="X44" s="47"/>
      <c r="Y44" s="47"/>
      <c r="Z44" s="47"/>
      <c r="AA44" s="47"/>
      <c r="AB44" s="817"/>
      <c r="AC44" s="47"/>
      <c r="AD44" s="47"/>
      <c r="AE44" s="47"/>
      <c r="AF44" s="47"/>
      <c r="AG44" s="47"/>
      <c r="AH44" s="47"/>
      <c r="AI44" s="47"/>
      <c r="AJ44" s="47"/>
      <c r="AK44" s="817"/>
      <c r="AL44" s="47"/>
      <c r="AM44" s="47"/>
      <c r="AN44" s="47"/>
      <c r="AO44" s="47"/>
      <c r="AP44" s="817"/>
      <c r="AQ44" s="817"/>
      <c r="AR44" s="690"/>
      <c r="AS44" s="690"/>
      <c r="AT44" s="47"/>
      <c r="AU44" s="47"/>
      <c r="AV44" s="47"/>
    </row>
    <row r="45" spans="1:49" x14ac:dyDescent="0.2">
      <c r="A45" s="47"/>
      <c r="B45" s="47"/>
      <c r="C45" s="47"/>
      <c r="D45" s="817"/>
      <c r="E45" s="47"/>
      <c r="F45" s="47"/>
      <c r="G45" s="47"/>
      <c r="H45" s="47"/>
      <c r="I45" s="47"/>
      <c r="J45" s="47"/>
      <c r="K45" s="47"/>
      <c r="L45" s="47"/>
      <c r="M45" s="817"/>
      <c r="N45" s="47"/>
      <c r="O45" s="47"/>
      <c r="P45" s="47"/>
      <c r="Q45" s="47"/>
      <c r="R45" s="817"/>
      <c r="S45" s="817"/>
      <c r="T45" s="690"/>
      <c r="U45" s="690"/>
      <c r="V45" s="690"/>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row>
    <row r="46" spans="1:49" x14ac:dyDescent="0.2">
      <c r="A46" s="47"/>
      <c r="B46" s="47"/>
      <c r="C46" s="47"/>
      <c r="D46" s="817"/>
      <c r="E46" s="47"/>
      <c r="F46" s="47"/>
      <c r="G46" s="47"/>
      <c r="H46" s="47"/>
      <c r="I46" s="47"/>
      <c r="J46" s="47"/>
      <c r="K46" s="47"/>
      <c r="L46" s="47"/>
      <c r="M46" s="817"/>
      <c r="N46" s="47"/>
      <c r="O46" s="47"/>
      <c r="P46" s="47"/>
      <c r="Q46" s="47"/>
      <c r="R46" s="817"/>
      <c r="S46" s="817"/>
      <c r="T46" s="690"/>
      <c r="U46" s="690"/>
      <c r="V46" s="690"/>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row>
  </sheetData>
  <sheetProtection algorithmName="SHA-512" hashValue="+1UBiDjrMwGXTzu8DOWg58fr2FZfK1hkXzk5Sz93FUaRPArha0Jn+IY8F8f5zoN6EuGdPRboOZ4QyU26UdP1vQ==" saltValue="VqZfUUIhtvSmyPDF9ohYTw==" spinCount="100000" sheet="1" objects="1" scenarios="1"/>
  <mergeCells count="36">
    <mergeCell ref="B39:C39"/>
    <mergeCell ref="B40:C40"/>
    <mergeCell ref="J39:L39"/>
    <mergeCell ref="J40:L40"/>
    <mergeCell ref="E39:I39"/>
    <mergeCell ref="E40:I40"/>
    <mergeCell ref="D39:D43"/>
    <mergeCell ref="S39:S43"/>
    <mergeCell ref="S44:S46"/>
    <mergeCell ref="D44:D46"/>
    <mergeCell ref="M39:M43"/>
    <mergeCell ref="M44:M46"/>
    <mergeCell ref="R39:R43"/>
    <mergeCell ref="R44:R46"/>
    <mergeCell ref="N39:O40"/>
    <mergeCell ref="P39:Q40"/>
    <mergeCell ref="N41:O41"/>
    <mergeCell ref="P41:Q41"/>
    <mergeCell ref="Z37:AA37"/>
    <mergeCell ref="AB37:AB41"/>
    <mergeCell ref="AC37:AG37"/>
    <mergeCell ref="AH37:AJ37"/>
    <mergeCell ref="AK37:AK41"/>
    <mergeCell ref="Z38:AA38"/>
    <mergeCell ref="AC38:AG38"/>
    <mergeCell ref="AH38:AJ38"/>
    <mergeCell ref="AB42:AB44"/>
    <mergeCell ref="AK42:AK44"/>
    <mergeCell ref="AP42:AP44"/>
    <mergeCell ref="AQ42:AQ44"/>
    <mergeCell ref="AL37:AM38"/>
    <mergeCell ref="AN37:AO38"/>
    <mergeCell ref="AP37:AP41"/>
    <mergeCell ref="AQ37:AQ41"/>
    <mergeCell ref="AL39:AM39"/>
    <mergeCell ref="AN39:AO39"/>
  </mergeCells>
  <phoneticPr fontId="40" type="noConversion"/>
  <printOptions horizontalCentered="1"/>
  <pageMargins left="0.2" right="0.2" top="0.25" bottom="0.25" header="0.21" footer="0.25"/>
  <pageSetup scale="70" pageOrder="overThenDown" orientation="landscape" r:id="rId1"/>
  <headerFooter alignWithMargins="0">
    <oddFooter>&amp;L&amp;"Times New Roman,Regular"&amp;8Date of Estimate: &amp;D&amp;C&amp;"Times New Roman,Regular"&amp;8File Name:&amp;F</oddFooter>
  </headerFooter>
  <colBreaks count="1" manualBreakCount="1">
    <brk id="24"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V62"/>
  <sheetViews>
    <sheetView topLeftCell="A7" zoomScaleNormal="100" zoomScaleSheetLayoutView="100" workbookViewId="0">
      <selection activeCell="B101" sqref="B101"/>
    </sheetView>
  </sheetViews>
  <sheetFormatPr defaultColWidth="9.140625" defaultRowHeight="12.75" x14ac:dyDescent="0.2"/>
  <cols>
    <col min="1" max="5" width="9.140625" style="48"/>
    <col min="6" max="6" width="8.85546875" style="48" customWidth="1"/>
    <col min="7" max="7" width="9.42578125" style="48" customWidth="1"/>
    <col min="8" max="8" width="15.85546875" style="48" customWidth="1"/>
    <col min="9" max="10" width="9.140625" style="48"/>
    <col min="11" max="22" width="8.7109375" style="48" customWidth="1"/>
    <col min="23" max="16384" width="9.140625" style="48"/>
  </cols>
  <sheetData>
    <row r="1" spans="1:22" ht="11.45" customHeight="1" x14ac:dyDescent="0.2">
      <c r="F1" s="33" t="s">
        <v>198</v>
      </c>
      <c r="K1" s="47"/>
      <c r="L1" s="47"/>
      <c r="M1" s="47"/>
      <c r="N1" s="47"/>
      <c r="O1" s="47"/>
      <c r="Q1" s="33" t="s">
        <v>198</v>
      </c>
      <c r="S1" s="47"/>
      <c r="T1" s="47"/>
      <c r="U1" s="47"/>
      <c r="V1" s="47"/>
    </row>
    <row r="2" spans="1:22" ht="11.45" customHeight="1" x14ac:dyDescent="0.2">
      <c r="F2" s="78">
        <f>'Cover Sht'!A15</f>
        <v>0</v>
      </c>
      <c r="K2" s="47"/>
      <c r="L2" s="47"/>
      <c r="M2" s="47"/>
      <c r="N2" s="49"/>
      <c r="O2" s="47"/>
      <c r="Q2" s="40" t="s">
        <v>196</v>
      </c>
      <c r="S2" s="47"/>
      <c r="T2" s="47"/>
      <c r="U2" s="47"/>
      <c r="V2" s="47"/>
    </row>
    <row r="3" spans="1:22" ht="11.45" customHeight="1" x14ac:dyDescent="0.2">
      <c r="B3" s="81" t="s">
        <v>246</v>
      </c>
      <c r="C3" s="91">
        <f>'Cover Sht'!$E$18</f>
        <v>0</v>
      </c>
      <c r="D3" s="49"/>
      <c r="E3" s="47"/>
      <c r="F3" s="47"/>
      <c r="G3" s="81" t="s">
        <v>247</v>
      </c>
      <c r="H3" s="91">
        <f>'Cover Sht'!$D$22</f>
        <v>0</v>
      </c>
      <c r="K3" s="47"/>
      <c r="N3" s="47"/>
      <c r="O3" s="47"/>
      <c r="Q3" s="34">
        <f>'Cover Sht'!A15</f>
        <v>0</v>
      </c>
      <c r="V3" s="47"/>
    </row>
    <row r="4" spans="1:22" ht="11.45" customHeight="1" x14ac:dyDescent="0.2">
      <c r="B4" s="81" t="s">
        <v>248</v>
      </c>
      <c r="C4" s="208">
        <f>IF('Cover Sht'!$A$10="POST  DESIGN  SERVICES",'Cover Sht'!$E$21,'Cover Sht'!$E$19)</f>
        <v>0</v>
      </c>
      <c r="D4" s="49"/>
      <c r="E4" s="47"/>
      <c r="F4" s="47"/>
      <c r="G4" s="81" t="s">
        <v>249</v>
      </c>
      <c r="H4" s="91">
        <f>'Cover Sht'!$A$28</f>
        <v>0</v>
      </c>
      <c r="K4" s="47"/>
      <c r="L4" s="81" t="s">
        <v>246</v>
      </c>
      <c r="M4" s="91">
        <f>'Cover Sht'!$E$18</f>
        <v>0</v>
      </c>
      <c r="N4" s="47"/>
      <c r="O4" s="47"/>
      <c r="P4" s="47"/>
      <c r="Q4" s="47"/>
      <c r="R4" s="81" t="s">
        <v>247</v>
      </c>
      <c r="S4" s="91">
        <f>'Cover Sht'!$D$22</f>
        <v>0</v>
      </c>
      <c r="V4" s="47"/>
    </row>
    <row r="5" spans="1:22" ht="11.45" customHeight="1" x14ac:dyDescent="0.2">
      <c r="H5" s="79"/>
      <c r="I5" s="80"/>
      <c r="K5" s="47"/>
      <c r="L5" s="81" t="s">
        <v>248</v>
      </c>
      <c r="M5" s="208">
        <f>IF('Cover Sht'!$A$10="POST  DESIGN  SERVICES",'Cover Sht'!$E$21,'Cover Sht'!$E$19)</f>
        <v>0</v>
      </c>
      <c r="N5" s="47"/>
      <c r="O5" s="47"/>
      <c r="P5" s="47"/>
      <c r="Q5" s="47"/>
      <c r="R5" s="81" t="s">
        <v>249</v>
      </c>
      <c r="S5" s="91">
        <f>'Cover Sht'!$A$28</f>
        <v>0</v>
      </c>
      <c r="T5" s="81"/>
      <c r="U5" s="91"/>
      <c r="V5" s="47"/>
    </row>
    <row r="6" spans="1:22" ht="11.45" customHeight="1" x14ac:dyDescent="0.2">
      <c r="B6" s="61"/>
      <c r="C6" s="61"/>
      <c r="D6" s="61"/>
      <c r="E6" s="61"/>
      <c r="F6" s="61"/>
      <c r="H6" s="61"/>
      <c r="I6" s="61"/>
      <c r="J6" s="61"/>
      <c r="K6" s="47"/>
      <c r="L6" s="81"/>
      <c r="M6" s="91"/>
      <c r="N6" s="47"/>
      <c r="O6" s="47"/>
      <c r="P6" s="47"/>
      <c r="Q6" s="47"/>
      <c r="R6" s="47"/>
      <c r="T6" s="81"/>
      <c r="U6" s="91"/>
      <c r="V6" s="47"/>
    </row>
    <row r="7" spans="1:22" ht="11.45" customHeight="1" x14ac:dyDescent="0.2">
      <c r="A7" s="58"/>
      <c r="B7" s="59" t="s">
        <v>192</v>
      </c>
      <c r="C7" s="59"/>
      <c r="D7" s="59"/>
      <c r="E7" s="41" t="s">
        <v>238</v>
      </c>
      <c r="F7" s="41"/>
      <c r="G7" s="41" t="s">
        <v>239</v>
      </c>
      <c r="H7" s="41" t="s">
        <v>166</v>
      </c>
      <c r="I7" s="60"/>
      <c r="J7" s="61"/>
      <c r="K7" s="47"/>
      <c r="N7" s="47"/>
      <c r="O7" s="47"/>
      <c r="P7" s="47"/>
      <c r="Q7" s="47"/>
      <c r="R7" s="47"/>
      <c r="T7" s="79"/>
      <c r="U7" s="80"/>
      <c r="V7" s="47"/>
    </row>
    <row r="8" spans="1:22" ht="11.45" customHeight="1" x14ac:dyDescent="0.2">
      <c r="B8" s="61"/>
      <c r="C8" s="61"/>
      <c r="D8" s="61"/>
      <c r="E8" s="61"/>
      <c r="H8" s="61"/>
      <c r="I8" s="61"/>
      <c r="J8" s="61"/>
      <c r="L8" s="47"/>
      <c r="M8" s="47"/>
      <c r="N8" s="42" t="s">
        <v>478</v>
      </c>
      <c r="O8" s="42" t="s">
        <v>45</v>
      </c>
      <c r="P8" s="38" t="s">
        <v>50</v>
      </c>
      <c r="Q8" s="38" t="s">
        <v>478</v>
      </c>
      <c r="R8" s="38" t="s">
        <v>280</v>
      </c>
      <c r="S8" s="38" t="s">
        <v>280</v>
      </c>
      <c r="T8" s="38" t="s">
        <v>954</v>
      </c>
      <c r="U8" s="38" t="s">
        <v>655</v>
      </c>
      <c r="V8" s="38" t="s">
        <v>46</v>
      </c>
    </row>
    <row r="9" spans="1:22" ht="11.45" customHeight="1" x14ac:dyDescent="0.2">
      <c r="B9" s="59" t="s">
        <v>359</v>
      </c>
      <c r="C9" s="61"/>
      <c r="D9" s="61"/>
      <c r="E9" s="582">
        <f>+N29</f>
        <v>0</v>
      </c>
      <c r="F9" s="137"/>
      <c r="G9" s="198">
        <f>+'Fee Summary'!G11</f>
        <v>0</v>
      </c>
      <c r="H9" s="62">
        <f>CEILING(E9*G9,0.01)</f>
        <v>0</v>
      </c>
      <c r="I9" s="61"/>
      <c r="J9" s="61"/>
      <c r="L9" s="54"/>
      <c r="M9" s="54"/>
      <c r="N9" s="44" t="s">
        <v>45</v>
      </c>
      <c r="O9" s="44" t="s">
        <v>49</v>
      </c>
      <c r="P9" s="39" t="s">
        <v>876</v>
      </c>
      <c r="Q9" s="39" t="s">
        <v>280</v>
      </c>
      <c r="R9" s="39"/>
      <c r="S9" s="39" t="s">
        <v>821</v>
      </c>
      <c r="T9" s="39" t="s">
        <v>1014</v>
      </c>
      <c r="U9" s="39" t="s">
        <v>955</v>
      </c>
      <c r="V9" s="39" t="s">
        <v>51</v>
      </c>
    </row>
    <row r="10" spans="1:22" ht="11.45" customHeight="1" x14ac:dyDescent="0.2">
      <c r="B10" s="59" t="s">
        <v>256</v>
      </c>
      <c r="C10" s="61"/>
      <c r="D10" s="61"/>
      <c r="E10" s="582">
        <f>+O29</f>
        <v>0</v>
      </c>
      <c r="F10" s="137"/>
      <c r="G10" s="198">
        <f>+'Fee Summary'!G12</f>
        <v>0</v>
      </c>
      <c r="H10" s="62">
        <f t="shared" ref="H10:H16" si="0">CEILING(E10*G10,0.01)</f>
        <v>0</v>
      </c>
      <c r="I10" s="61"/>
      <c r="J10" s="61"/>
      <c r="K10" s="15" t="s">
        <v>44</v>
      </c>
      <c r="L10" s="47"/>
      <c r="M10" s="122"/>
      <c r="N10" s="468" t="s">
        <v>49</v>
      </c>
      <c r="O10" s="468"/>
      <c r="P10" s="45"/>
      <c r="Q10" s="45"/>
      <c r="R10" s="45"/>
      <c r="S10" s="45"/>
      <c r="T10" s="45" t="s">
        <v>1015</v>
      </c>
      <c r="U10" s="45"/>
      <c r="V10" s="45"/>
    </row>
    <row r="11" spans="1:22" ht="11.45" customHeight="1" x14ac:dyDescent="0.2">
      <c r="A11" s="35" t="s">
        <v>152</v>
      </c>
      <c r="B11" s="59" t="s">
        <v>104</v>
      </c>
      <c r="C11" s="61"/>
      <c r="D11" s="61"/>
      <c r="E11" s="582">
        <f>+P29</f>
        <v>0</v>
      </c>
      <c r="F11" s="137"/>
      <c r="G11" s="198">
        <f>+'Fee Summary'!G13</f>
        <v>0</v>
      </c>
      <c r="H11" s="62">
        <f t="shared" si="0"/>
        <v>0</v>
      </c>
      <c r="I11" s="61"/>
      <c r="J11" s="61"/>
      <c r="K11" s="11" t="s">
        <v>0</v>
      </c>
      <c r="L11" s="47"/>
      <c r="M11" s="122"/>
      <c r="N11" s="521"/>
      <c r="O11" s="521"/>
      <c r="P11" s="522"/>
      <c r="Q11" s="523"/>
      <c r="R11" s="523"/>
      <c r="S11" s="523"/>
      <c r="T11" s="522"/>
      <c r="U11" s="523"/>
      <c r="V11" s="523"/>
    </row>
    <row r="12" spans="1:22" ht="11.45" customHeight="1" x14ac:dyDescent="0.2">
      <c r="A12" s="35" t="s">
        <v>152</v>
      </c>
      <c r="B12" s="59" t="s">
        <v>357</v>
      </c>
      <c r="C12" s="63"/>
      <c r="D12" s="61"/>
      <c r="E12" s="582">
        <f>+Q29</f>
        <v>0</v>
      </c>
      <c r="F12" s="137"/>
      <c r="G12" s="198">
        <f>+'Fee Summary'!G21</f>
        <v>0</v>
      </c>
      <c r="H12" s="62">
        <f t="shared" si="0"/>
        <v>0</v>
      </c>
      <c r="I12" s="61"/>
      <c r="J12" s="61"/>
      <c r="K12" s="57" t="s">
        <v>1</v>
      </c>
      <c r="M12" s="122"/>
      <c r="N12" s="252"/>
      <c r="O12" s="252"/>
      <c r="P12" s="252"/>
      <c r="Q12" s="252"/>
      <c r="R12" s="252"/>
      <c r="S12" s="252"/>
      <c r="T12" s="252"/>
      <c r="U12" s="252"/>
      <c r="V12" s="580">
        <f>SUM(N12:U12)</f>
        <v>0</v>
      </c>
    </row>
    <row r="13" spans="1:22" ht="11.45" customHeight="1" x14ac:dyDescent="0.2">
      <c r="A13" s="35" t="s">
        <v>152</v>
      </c>
      <c r="B13" s="59" t="s">
        <v>280</v>
      </c>
      <c r="C13" s="63"/>
      <c r="D13" s="54"/>
      <c r="E13" s="582">
        <f>+R29</f>
        <v>0</v>
      </c>
      <c r="F13" s="137"/>
      <c r="G13" s="198">
        <f>+'Fee Summary'!G22</f>
        <v>0</v>
      </c>
      <c r="H13" s="62">
        <f t="shared" si="0"/>
        <v>0</v>
      </c>
      <c r="I13" s="61"/>
      <c r="J13" s="61"/>
      <c r="K13" s="57" t="s">
        <v>956</v>
      </c>
      <c r="L13" s="47"/>
      <c r="N13" s="252"/>
      <c r="O13" s="252"/>
      <c r="P13" s="252"/>
      <c r="Q13" s="252"/>
      <c r="R13" s="252"/>
      <c r="S13" s="252"/>
      <c r="T13" s="252"/>
      <c r="U13" s="252"/>
      <c r="V13" s="580">
        <f>SUM(N13:U13)</f>
        <v>0</v>
      </c>
    </row>
    <row r="14" spans="1:22" ht="11.45" customHeight="1" x14ac:dyDescent="0.2">
      <c r="A14" s="35" t="s">
        <v>152</v>
      </c>
      <c r="B14" s="59" t="s">
        <v>819</v>
      </c>
      <c r="C14" s="61"/>
      <c r="D14" s="54"/>
      <c r="E14" s="582">
        <f>+S29</f>
        <v>0</v>
      </c>
      <c r="F14" s="614" t="s">
        <v>245</v>
      </c>
      <c r="G14" s="198">
        <f>+'Fee Summary'!G23</f>
        <v>0</v>
      </c>
      <c r="H14" s="62">
        <f t="shared" si="0"/>
        <v>0</v>
      </c>
      <c r="I14" s="61"/>
      <c r="J14" s="61"/>
      <c r="L14" s="47"/>
      <c r="M14" s="47"/>
      <c r="N14" s="294"/>
      <c r="O14" s="294"/>
      <c r="P14" s="294"/>
      <c r="Q14" s="294"/>
      <c r="R14" s="294"/>
      <c r="S14" s="294"/>
      <c r="T14" s="294"/>
      <c r="U14" s="294"/>
      <c r="V14" s="581">
        <f>SUM(V12:V13)</f>
        <v>0</v>
      </c>
    </row>
    <row r="15" spans="1:22" ht="11.45" customHeight="1" x14ac:dyDescent="0.2">
      <c r="A15" s="171" t="s">
        <v>152</v>
      </c>
      <c r="B15" s="59" t="s">
        <v>653</v>
      </c>
      <c r="C15" s="61"/>
      <c r="D15" s="54"/>
      <c r="E15" s="582">
        <f>+T29</f>
        <v>0</v>
      </c>
      <c r="F15" s="614"/>
      <c r="G15" s="198">
        <f>+'Fee Summary'!G24</f>
        <v>0</v>
      </c>
      <c r="H15" s="62">
        <f t="shared" si="0"/>
        <v>0</v>
      </c>
      <c r="I15" s="61"/>
      <c r="J15" s="61"/>
      <c r="K15" s="55" t="s">
        <v>2</v>
      </c>
      <c r="L15" s="47"/>
      <c r="M15" s="122"/>
      <c r="N15" s="294"/>
      <c r="O15" s="294"/>
      <c r="P15" s="294"/>
      <c r="Q15" s="294"/>
      <c r="R15" s="294"/>
      <c r="S15" s="294"/>
      <c r="T15" s="294"/>
      <c r="U15" s="294"/>
      <c r="V15" s="294"/>
    </row>
    <row r="16" spans="1:22" ht="11.45" customHeight="1" x14ac:dyDescent="0.2">
      <c r="A16" s="171" t="s">
        <v>152</v>
      </c>
      <c r="B16" s="59" t="s">
        <v>654</v>
      </c>
      <c r="C16" s="61"/>
      <c r="D16" s="54"/>
      <c r="E16" s="582">
        <f>+U29</f>
        <v>0</v>
      </c>
      <c r="F16" s="614"/>
      <c r="G16" s="198">
        <f>+'Fee Summary'!G25</f>
        <v>0</v>
      </c>
      <c r="H16" s="62">
        <f t="shared" si="0"/>
        <v>0</v>
      </c>
      <c r="I16" s="61"/>
      <c r="J16" s="61"/>
      <c r="K16" s="57" t="s">
        <v>957</v>
      </c>
      <c r="L16" s="47"/>
      <c r="M16" s="122"/>
      <c r="N16" s="252"/>
      <c r="O16" s="252"/>
      <c r="P16" s="252"/>
      <c r="Q16" s="252"/>
      <c r="R16" s="252"/>
      <c r="S16" s="252"/>
      <c r="T16" s="252"/>
      <c r="U16" s="252"/>
      <c r="V16" s="580">
        <f>ROUND(SUM(N16:U16),0)</f>
        <v>0</v>
      </c>
    </row>
    <row r="17" spans="1:22" ht="11.45" customHeight="1" x14ac:dyDescent="0.2">
      <c r="D17" s="61" t="s">
        <v>46</v>
      </c>
      <c r="E17" s="583">
        <f>SUM(E9:E16)</f>
        <v>0</v>
      </c>
      <c r="F17" s="295"/>
      <c r="G17" s="295"/>
      <c r="H17" s="167">
        <f>SUM(H9:H16)</f>
        <v>0</v>
      </c>
      <c r="I17" s="61"/>
      <c r="J17" s="61"/>
      <c r="K17" s="57" t="s">
        <v>959</v>
      </c>
      <c r="L17" s="47"/>
      <c r="M17" s="122"/>
      <c r="N17" s="294"/>
      <c r="O17" s="294"/>
      <c r="P17" s="294"/>
      <c r="Q17" s="294"/>
      <c r="R17" s="294"/>
      <c r="S17" s="294"/>
      <c r="T17" s="294"/>
      <c r="U17" s="294"/>
      <c r="V17" s="294"/>
    </row>
    <row r="18" spans="1:22" ht="11.45" customHeight="1" x14ac:dyDescent="0.2">
      <c r="A18" s="58"/>
      <c r="B18" s="58"/>
      <c r="D18" s="58"/>
      <c r="E18" s="41"/>
      <c r="F18" s="614"/>
      <c r="G18" s="615"/>
      <c r="H18" s="168"/>
      <c r="I18" s="61"/>
      <c r="J18" s="61"/>
      <c r="K18" s="57" t="s">
        <v>960</v>
      </c>
      <c r="M18" s="122"/>
      <c r="N18" s="294"/>
      <c r="O18" s="294"/>
      <c r="P18" s="294"/>
      <c r="Q18" s="294"/>
      <c r="R18" s="294"/>
      <c r="S18" s="294"/>
      <c r="T18" s="294"/>
      <c r="U18" s="294"/>
      <c r="V18" s="294"/>
    </row>
    <row r="19" spans="1:22" ht="11.45" customHeight="1" x14ac:dyDescent="0.2">
      <c r="B19" s="58"/>
      <c r="E19" s="60" t="s">
        <v>210</v>
      </c>
      <c r="F19" s="58"/>
      <c r="G19" s="227">
        <f>+'Fee Summary'!Y25</f>
        <v>0</v>
      </c>
      <c r="H19" s="66">
        <f>CEILING(H17*G19,0.01)</f>
        <v>0</v>
      </c>
      <c r="I19" s="61" t="s">
        <v>245</v>
      </c>
      <c r="J19" s="61"/>
      <c r="K19" s="57" t="s">
        <v>961</v>
      </c>
      <c r="L19" s="47"/>
      <c r="M19" s="122"/>
      <c r="N19" s="252"/>
      <c r="O19" s="252"/>
      <c r="P19" s="252"/>
      <c r="Q19" s="252"/>
      <c r="R19" s="252"/>
      <c r="S19" s="252"/>
      <c r="T19" s="252"/>
      <c r="U19" s="252"/>
      <c r="V19" s="580">
        <f>SUM(N19:U19)</f>
        <v>0</v>
      </c>
    </row>
    <row r="20" spans="1:22" ht="11.45" customHeight="1" x14ac:dyDescent="0.2">
      <c r="A20" s="58"/>
      <c r="B20" s="60" t="s">
        <v>245</v>
      </c>
      <c r="D20" s="65" t="s">
        <v>152</v>
      </c>
      <c r="E20" s="67" t="s">
        <v>195</v>
      </c>
      <c r="F20" s="68"/>
      <c r="G20" s="616"/>
      <c r="H20" s="69">
        <f>+H37</f>
        <v>0</v>
      </c>
      <c r="I20" s="61"/>
      <c r="J20" s="61"/>
      <c r="K20" s="57" t="s">
        <v>962</v>
      </c>
      <c r="L20" s="54"/>
      <c r="N20" s="252"/>
      <c r="O20" s="252"/>
      <c r="P20" s="252"/>
      <c r="Q20" s="252"/>
      <c r="R20" s="252"/>
      <c r="S20" s="252"/>
      <c r="T20" s="252"/>
      <c r="U20" s="252"/>
      <c r="V20" s="580">
        <f>SUM(N20:U20)</f>
        <v>0</v>
      </c>
    </row>
    <row r="21" spans="1:22" ht="11.45" customHeight="1" x14ac:dyDescent="0.2">
      <c r="A21" s="58"/>
      <c r="B21" s="58"/>
      <c r="D21" s="58"/>
      <c r="E21" s="835" t="s">
        <v>57</v>
      </c>
      <c r="F21" s="835"/>
      <c r="G21" s="835"/>
      <c r="H21" s="70">
        <f>SUM(H17:H20)</f>
        <v>0</v>
      </c>
      <c r="I21" s="61"/>
      <c r="J21" s="61"/>
      <c r="K21" s="55" t="s">
        <v>245</v>
      </c>
      <c r="L21" s="47"/>
      <c r="M21" s="47"/>
      <c r="N21" s="294"/>
      <c r="O21" s="294"/>
      <c r="P21" s="294"/>
      <c r="Q21" s="294"/>
      <c r="R21" s="294"/>
      <c r="S21" s="294"/>
      <c r="T21" s="294"/>
      <c r="U21" s="294"/>
      <c r="V21" s="581">
        <f>SUM(V16:V20)</f>
        <v>0</v>
      </c>
    </row>
    <row r="22" spans="1:22" ht="11.45" customHeight="1" x14ac:dyDescent="0.2">
      <c r="A22" s="58"/>
      <c r="B22" s="58"/>
      <c r="D22" s="58"/>
      <c r="E22" s="60"/>
      <c r="F22" s="58"/>
      <c r="G22" s="58"/>
      <c r="H22" s="296"/>
      <c r="I22" s="61"/>
      <c r="J22" s="61"/>
      <c r="K22" s="55" t="s">
        <v>3</v>
      </c>
      <c r="L22" s="47"/>
      <c r="M22" s="54"/>
      <c r="N22" s="271"/>
      <c r="O22" s="271"/>
      <c r="P22" s="271"/>
      <c r="Q22" s="271"/>
      <c r="R22" s="271"/>
      <c r="S22" s="271"/>
      <c r="T22" s="271"/>
      <c r="U22" s="271"/>
      <c r="V22" s="271"/>
    </row>
    <row r="23" spans="1:22" ht="11.45" customHeight="1" thickBot="1" x14ac:dyDescent="0.25">
      <c r="A23" s="58"/>
      <c r="B23" s="58"/>
      <c r="D23" s="58"/>
      <c r="E23" s="60" t="s">
        <v>194</v>
      </c>
      <c r="F23" s="58"/>
      <c r="G23" s="236">
        <f>+'Fee Summary'!Z25</f>
        <v>0.13</v>
      </c>
      <c r="H23" s="71">
        <f>CEILING((H17+H20)*G23,0.01)</f>
        <v>0</v>
      </c>
      <c r="I23" s="61"/>
      <c r="J23" s="61"/>
      <c r="K23" s="55" t="s">
        <v>4</v>
      </c>
      <c r="L23" s="47"/>
      <c r="M23" s="54"/>
      <c r="N23" s="271"/>
      <c r="O23" s="271"/>
      <c r="P23" s="271"/>
      <c r="Q23" s="271"/>
      <c r="R23" s="271"/>
      <c r="S23" s="271"/>
      <c r="T23" s="271"/>
      <c r="U23" s="271"/>
      <c r="V23" s="271"/>
    </row>
    <row r="24" spans="1:22" ht="11.45" customHeight="1" thickTop="1" x14ac:dyDescent="0.2">
      <c r="A24" s="58"/>
      <c r="B24" s="58"/>
      <c r="D24" s="65"/>
      <c r="E24" s="58"/>
      <c r="F24" s="58"/>
      <c r="G24" s="58"/>
      <c r="H24" s="72">
        <f>SUM(H21:H23)</f>
        <v>0</v>
      </c>
      <c r="I24" s="61"/>
      <c r="J24" s="61"/>
      <c r="K24" s="57" t="s">
        <v>5</v>
      </c>
      <c r="L24" s="47"/>
      <c r="M24" s="54"/>
      <c r="N24" s="252"/>
      <c r="O24" s="252"/>
      <c r="P24" s="252"/>
      <c r="Q24" s="252"/>
      <c r="R24" s="252"/>
      <c r="S24" s="252"/>
      <c r="T24" s="252"/>
      <c r="U24" s="252"/>
      <c r="V24" s="580">
        <f>SUM(N24:U24)</f>
        <v>0</v>
      </c>
    </row>
    <row r="25" spans="1:22" ht="11.45" customHeight="1" x14ac:dyDescent="0.2">
      <c r="A25" s="58"/>
      <c r="B25" s="58"/>
      <c r="D25" s="58"/>
      <c r="E25" s="67" t="s">
        <v>211</v>
      </c>
      <c r="F25" s="68"/>
      <c r="G25" s="238">
        <f>+'Fee Summary'!AA25</f>
        <v>0</v>
      </c>
      <c r="H25" s="69">
        <f>CEILING(G25*H17,0.01)</f>
        <v>0</v>
      </c>
      <c r="I25" s="61"/>
      <c r="J25" s="61"/>
      <c r="K25" s="57" t="s">
        <v>958</v>
      </c>
      <c r="M25" s="47"/>
      <c r="N25" s="252"/>
      <c r="O25" s="252"/>
      <c r="P25" s="252"/>
      <c r="Q25" s="252"/>
      <c r="R25" s="252"/>
      <c r="S25" s="252"/>
      <c r="T25" s="252"/>
      <c r="U25" s="252"/>
      <c r="V25" s="580">
        <f t="shared" ref="V25:V26" si="1">SUM(N25:U25)</f>
        <v>0</v>
      </c>
    </row>
    <row r="26" spans="1:22" ht="11.45" customHeight="1" x14ac:dyDescent="0.2">
      <c r="A26" s="58"/>
      <c r="B26" s="58"/>
      <c r="C26" s="58"/>
      <c r="E26" s="834" t="s">
        <v>523</v>
      </c>
      <c r="F26" s="834"/>
      <c r="G26" s="834"/>
      <c r="H26" s="73">
        <f>SUM(H24:H25)</f>
        <v>0</v>
      </c>
      <c r="I26" s="61"/>
      <c r="K26" s="55" t="s">
        <v>6</v>
      </c>
      <c r="L26" s="13"/>
      <c r="M26" s="47"/>
      <c r="N26" s="252"/>
      <c r="O26" s="252"/>
      <c r="P26" s="252"/>
      <c r="Q26" s="252"/>
      <c r="R26" s="252"/>
      <c r="S26" s="252"/>
      <c r="T26" s="252"/>
      <c r="U26" s="252"/>
      <c r="V26" s="580">
        <f t="shared" si="1"/>
        <v>0</v>
      </c>
    </row>
    <row r="27" spans="1:22" ht="11.45" customHeight="1" x14ac:dyDescent="0.2">
      <c r="A27" s="58"/>
      <c r="B27" s="60"/>
      <c r="C27" s="60"/>
      <c r="D27" s="60"/>
      <c r="E27" s="137"/>
      <c r="F27" s="137"/>
      <c r="G27" s="137"/>
      <c r="H27" s="137"/>
      <c r="I27" s="61"/>
      <c r="K27" s="47"/>
      <c r="N27" s="294"/>
      <c r="O27" s="294"/>
      <c r="P27" s="294"/>
      <c r="Q27" s="294"/>
      <c r="R27" s="294"/>
      <c r="S27" s="294"/>
      <c r="T27" s="294"/>
      <c r="U27" s="294"/>
      <c r="V27" s="581">
        <f>SUM(V24:V26)</f>
        <v>0</v>
      </c>
    </row>
    <row r="28" spans="1:22" ht="11.45" customHeight="1" thickBot="1" x14ac:dyDescent="0.25">
      <c r="A28" s="14"/>
      <c r="B28" s="19" t="s">
        <v>537</v>
      </c>
      <c r="E28" s="137"/>
      <c r="F28" s="137"/>
      <c r="G28" s="137"/>
      <c r="H28" s="137"/>
      <c r="I28" s="149"/>
      <c r="K28" s="47"/>
      <c r="M28" s="47"/>
      <c r="N28" s="267"/>
      <c r="O28" s="267"/>
      <c r="P28" s="267"/>
      <c r="Q28" s="267"/>
      <c r="R28" s="267"/>
      <c r="S28" s="267"/>
      <c r="T28" s="267"/>
      <c r="U28" s="267"/>
      <c r="V28" s="268"/>
    </row>
    <row r="29" spans="1:22" ht="11.45" customHeight="1" thickTop="1" x14ac:dyDescent="0.2">
      <c r="B29" s="59" t="s">
        <v>192</v>
      </c>
      <c r="C29" s="59"/>
      <c r="D29" s="59"/>
      <c r="E29" s="41" t="s">
        <v>538</v>
      </c>
      <c r="F29" s="41"/>
      <c r="G29" s="41" t="s">
        <v>539</v>
      </c>
      <c r="H29" s="41" t="s">
        <v>540</v>
      </c>
      <c r="I29" s="149"/>
      <c r="K29" s="47"/>
      <c r="M29" s="47" t="s">
        <v>46</v>
      </c>
      <c r="N29" s="195">
        <f t="shared" ref="N29:T29" si="2">SUM(N12:N26)</f>
        <v>0</v>
      </c>
      <c r="O29" s="195">
        <f t="shared" si="2"/>
        <v>0</v>
      </c>
      <c r="P29" s="195">
        <f t="shared" si="2"/>
        <v>0</v>
      </c>
      <c r="Q29" s="195">
        <f t="shared" si="2"/>
        <v>0</v>
      </c>
      <c r="R29" s="195">
        <f t="shared" si="2"/>
        <v>0</v>
      </c>
      <c r="S29" s="195">
        <f t="shared" si="2"/>
        <v>0</v>
      </c>
      <c r="T29" s="195">
        <f t="shared" si="2"/>
        <v>0</v>
      </c>
      <c r="U29" s="195">
        <f>SUM(U12:U13,U16,U19:U20,U24:U26)</f>
        <v>0</v>
      </c>
      <c r="V29" s="124">
        <f>SUM(N29:U29)</f>
        <v>0</v>
      </c>
    </row>
    <row r="30" spans="1:22" ht="11.45" customHeight="1" x14ac:dyDescent="0.2">
      <c r="B30" s="59"/>
      <c r="C30" s="59"/>
      <c r="D30" s="59"/>
      <c r="E30" s="41"/>
      <c r="F30" s="41"/>
      <c r="G30" s="41"/>
      <c r="H30" s="41"/>
      <c r="I30" s="149"/>
      <c r="K30" s="47"/>
      <c r="N30" s="702">
        <f>IF($V$29=0,0,N29/$V$29)</f>
        <v>0</v>
      </c>
      <c r="O30" s="702">
        <f t="shared" ref="O30:U30" si="3">IF($V$29=0,0,O29/$V$29)</f>
        <v>0</v>
      </c>
      <c r="P30" s="702">
        <f t="shared" si="3"/>
        <v>0</v>
      </c>
      <c r="Q30" s="702">
        <f t="shared" si="3"/>
        <v>0</v>
      </c>
      <c r="R30" s="702">
        <f t="shared" si="3"/>
        <v>0</v>
      </c>
      <c r="S30" s="702">
        <f t="shared" si="3"/>
        <v>0</v>
      </c>
      <c r="T30" s="702">
        <f t="shared" si="3"/>
        <v>0</v>
      </c>
      <c r="U30" s="702">
        <f t="shared" si="3"/>
        <v>0</v>
      </c>
      <c r="V30" s="701">
        <f>SUM(N30:U30)</f>
        <v>0</v>
      </c>
    </row>
    <row r="31" spans="1:22" ht="11.45" customHeight="1" x14ac:dyDescent="0.2">
      <c r="B31" s="59" t="s">
        <v>104</v>
      </c>
      <c r="C31" s="61"/>
      <c r="D31" s="61"/>
      <c r="E31" s="600">
        <v>0</v>
      </c>
      <c r="F31" s="322">
        <f>+IF(E12=0, ,E31/E12)</f>
        <v>0</v>
      </c>
      <c r="G31" s="198">
        <f>+'Fee Summary'!$P$11</f>
        <v>0</v>
      </c>
      <c r="H31" s="62">
        <f>+E31*G31</f>
        <v>0</v>
      </c>
      <c r="I31" s="149"/>
      <c r="K31" s="47"/>
      <c r="V31" s="47"/>
    </row>
    <row r="32" spans="1:22" ht="11.45" customHeight="1" x14ac:dyDescent="0.2">
      <c r="B32" s="59" t="s">
        <v>357</v>
      </c>
      <c r="C32" s="47"/>
      <c r="D32" s="54"/>
      <c r="E32" s="600">
        <v>0</v>
      </c>
      <c r="F32" s="322">
        <f t="shared" ref="F32:F36" si="4">+IF(E13=0, ,E32/E13)</f>
        <v>0</v>
      </c>
      <c r="G32" s="198">
        <f>+'Fee Summary'!$P$16</f>
        <v>0</v>
      </c>
      <c r="H32" s="62">
        <f t="shared" ref="H32:H36" si="5">+E32*G32</f>
        <v>0</v>
      </c>
      <c r="I32" s="149"/>
      <c r="K32" s="47"/>
      <c r="V32" s="47"/>
    </row>
    <row r="33" spans="2:22" ht="11.45" customHeight="1" x14ac:dyDescent="0.2">
      <c r="B33" s="59" t="s">
        <v>280</v>
      </c>
      <c r="C33" s="61"/>
      <c r="D33" s="54"/>
      <c r="E33" s="600">
        <v>0</v>
      </c>
      <c r="F33" s="322">
        <f t="shared" si="4"/>
        <v>0</v>
      </c>
      <c r="G33" s="198">
        <f>+'Fee Summary'!$P$17</f>
        <v>0</v>
      </c>
      <c r="H33" s="62">
        <f t="shared" si="5"/>
        <v>0</v>
      </c>
      <c r="I33" s="149"/>
      <c r="K33" s="47"/>
      <c r="V33" s="47"/>
    </row>
    <row r="34" spans="2:22" ht="11.45" customHeight="1" x14ac:dyDescent="0.2">
      <c r="B34" s="59" t="s">
        <v>819</v>
      </c>
      <c r="D34" s="54"/>
      <c r="E34" s="600">
        <v>0</v>
      </c>
      <c r="F34" s="322">
        <f t="shared" si="4"/>
        <v>0</v>
      </c>
      <c r="G34" s="198">
        <f>+'Fee Summary'!$P$18</f>
        <v>0</v>
      </c>
      <c r="H34" s="62">
        <f t="shared" si="5"/>
        <v>0</v>
      </c>
      <c r="I34" s="149"/>
      <c r="K34" s="47"/>
      <c r="V34" s="47"/>
    </row>
    <row r="35" spans="2:22" ht="11.45" customHeight="1" x14ac:dyDescent="0.2">
      <c r="B35" s="59" t="s">
        <v>653</v>
      </c>
      <c r="D35" s="54"/>
      <c r="E35" s="600">
        <v>0</v>
      </c>
      <c r="F35" s="322">
        <f t="shared" si="4"/>
        <v>0</v>
      </c>
      <c r="G35" s="198">
        <f>+'Fee Summary'!$P$19</f>
        <v>0</v>
      </c>
      <c r="H35" s="62">
        <f t="shared" si="5"/>
        <v>0</v>
      </c>
      <c r="I35" s="149"/>
      <c r="K35" s="47"/>
      <c r="V35" s="47"/>
    </row>
    <row r="36" spans="2:22" ht="11.45" customHeight="1" x14ac:dyDescent="0.2">
      <c r="B36" s="59" t="s">
        <v>654</v>
      </c>
      <c r="D36" s="54"/>
      <c r="E36" s="600">
        <v>0</v>
      </c>
      <c r="F36" s="322">
        <f t="shared" si="4"/>
        <v>0</v>
      </c>
      <c r="G36" s="198">
        <f>+'Fee Summary'!$P$20</f>
        <v>0</v>
      </c>
      <c r="H36" s="62">
        <f t="shared" si="5"/>
        <v>0</v>
      </c>
      <c r="I36" s="14"/>
      <c r="K36" s="47"/>
      <c r="V36" s="47"/>
    </row>
    <row r="37" spans="2:22" ht="11.45" customHeight="1" x14ac:dyDescent="0.2">
      <c r="D37" s="61" t="s">
        <v>46</v>
      </c>
      <c r="E37" s="601">
        <f>+SUM(E31:E36)</f>
        <v>0</v>
      </c>
      <c r="F37" s="295"/>
      <c r="G37" s="295"/>
      <c r="H37" s="167">
        <f>+SUM(H31:H36)</f>
        <v>0</v>
      </c>
      <c r="K37" s="47"/>
      <c r="V37" s="47"/>
    </row>
    <row r="38" spans="2:22" ht="11.45" customHeight="1" x14ac:dyDescent="0.2">
      <c r="B38" s="324"/>
      <c r="K38" s="47"/>
      <c r="V38" s="47"/>
    </row>
    <row r="39" spans="2:22" ht="11.45" customHeight="1" x14ac:dyDescent="0.2">
      <c r="K39" s="47"/>
      <c r="V39" s="47"/>
    </row>
    <row r="40" spans="2:22" ht="11.45" customHeight="1" x14ac:dyDescent="0.2">
      <c r="K40" s="47"/>
      <c r="V40" s="47"/>
    </row>
    <row r="41" spans="2:22" ht="11.45" customHeight="1" x14ac:dyDescent="0.2">
      <c r="K41" s="47"/>
      <c r="V41" s="47"/>
    </row>
    <row r="42" spans="2:22" ht="11.45" customHeight="1" x14ac:dyDescent="0.2">
      <c r="K42" s="47"/>
      <c r="V42" s="47"/>
    </row>
    <row r="43" spans="2:22" ht="11.45" customHeight="1" x14ac:dyDescent="0.2">
      <c r="K43" s="47"/>
      <c r="V43" s="47"/>
    </row>
    <row r="44" spans="2:22" ht="11.45" customHeight="1" x14ac:dyDescent="0.2">
      <c r="K44" s="47"/>
      <c r="V44" s="47"/>
    </row>
    <row r="45" spans="2:22" ht="11.45" customHeight="1" x14ac:dyDescent="0.2">
      <c r="K45" s="47"/>
      <c r="V45" s="47"/>
    </row>
    <row r="46" spans="2:22" ht="11.45" customHeight="1" x14ac:dyDescent="0.2">
      <c r="K46" s="47"/>
      <c r="V46" s="47"/>
    </row>
    <row r="47" spans="2:22" ht="11.45" customHeight="1" x14ac:dyDescent="0.2">
      <c r="K47" s="47"/>
      <c r="V47" s="47"/>
    </row>
    <row r="48" spans="2:22" ht="11.45" customHeight="1" x14ac:dyDescent="0.2">
      <c r="K48" s="47"/>
      <c r="V48" s="47"/>
    </row>
    <row r="49" spans="11:22" ht="11.45" customHeight="1" x14ac:dyDescent="0.2">
      <c r="K49" s="47"/>
      <c r="V49" s="47"/>
    </row>
    <row r="50" spans="11:22" ht="11.45" customHeight="1" x14ac:dyDescent="0.2">
      <c r="K50" s="47"/>
      <c r="V50" s="47"/>
    </row>
    <row r="51" spans="11:22" ht="11.45" customHeight="1" x14ac:dyDescent="0.2">
      <c r="K51" s="47"/>
      <c r="V51" s="47"/>
    </row>
    <row r="52" spans="11:22" ht="11.45" customHeight="1" x14ac:dyDescent="0.2">
      <c r="K52" s="47"/>
      <c r="V52" s="47"/>
    </row>
    <row r="53" spans="11:22" ht="11.45" customHeight="1" x14ac:dyDescent="0.2">
      <c r="K53" s="47"/>
      <c r="V53" s="47"/>
    </row>
    <row r="54" spans="11:22" ht="11.45" customHeight="1" x14ac:dyDescent="0.2">
      <c r="K54" s="47"/>
      <c r="L54" s="60"/>
      <c r="V54" s="47"/>
    </row>
    <row r="55" spans="11:22" ht="11.45" customHeight="1" x14ac:dyDescent="0.2">
      <c r="K55" s="47"/>
    </row>
    <row r="56" spans="11:22" ht="11.45" customHeight="1" x14ac:dyDescent="0.2">
      <c r="K56" s="47"/>
    </row>
    <row r="57" spans="11:22" ht="11.45" customHeight="1" x14ac:dyDescent="0.2">
      <c r="K57" s="47"/>
    </row>
    <row r="58" spans="11:22" ht="11.45" customHeight="1" x14ac:dyDescent="0.2">
      <c r="K58" s="47"/>
    </row>
    <row r="59" spans="11:22" ht="11.45" customHeight="1" x14ac:dyDescent="0.2"/>
    <row r="60" spans="11:22" ht="11.45" customHeight="1" x14ac:dyDescent="0.2"/>
    <row r="61" spans="11:22" ht="11.45" customHeight="1" x14ac:dyDescent="0.2"/>
    <row r="62" spans="11:22" ht="11.45" customHeight="1" x14ac:dyDescent="0.2"/>
  </sheetData>
  <sheetProtection algorithmName="SHA-512" hashValue="Qk5OhwDOTxpN+LWo0aKx/mZRWFghIcLSy56JSuOorOJb3AD6kzpAjC0PuCNMbdfaf/FEAYA2BIbo5Xz/n6PDRA==" saltValue="x8Zwl19w9lpqN8OsF9JPSA==" spinCount="100000" sheet="1" objects="1" scenarios="1"/>
  <customSheetViews>
    <customSheetView guid="{E85A38F2-46A0-11D3-99A6-006008C1857C}" showRuler="0" topLeftCell="T17">
      <selection activeCell="AA17" sqref="AA17"/>
      <pageMargins left="0.35" right="0.35" top="0.5" bottom="0.5" header="0" footer="0.25"/>
      <printOptions horizontalCentered="1"/>
      <pageSetup pageOrder="overThenDown" orientation="portrait" horizontalDpi="300" verticalDpi="0" r:id="rId1"/>
      <headerFooter alignWithMargins="0">
        <oddFooter>&amp;L&amp;8Date of Estimate: &amp;D&amp;C&amp;8File Name: &amp;F&amp;R&amp;8Sheet  &amp;P of  &amp;N</oddFooter>
      </headerFooter>
    </customSheetView>
    <customSheetView guid="{606B6F42-3543-11D3-AF48-00A02490DF4B}" showRuler="0">
      <selection activeCell="F6" sqref="F6"/>
      <pageMargins left="0.35" right="0.35" top="0.5" bottom="0.5" header="0" footer="0.25"/>
      <printOptions horizontalCentered="1"/>
      <pageSetup pageOrder="overThenDown" orientation="portrait" horizontalDpi="300" verticalDpi="0" r:id="rId2"/>
      <headerFooter alignWithMargins="0">
        <oddFooter>&amp;L&amp;8Date of Estimate: &amp;D&amp;C&amp;8File Name: &amp;F&amp;R&amp;8Sheet  &amp;P of  &amp;N</oddFooter>
      </headerFooter>
    </customSheetView>
    <customSheetView guid="{F2D9B7A0-CD8B-11D2-B74E-0020AFD92DC7}" showPageBreaks="1" showRuler="0" topLeftCell="BC1">
      <selection activeCell="BG17" sqref="BG17"/>
      <pageMargins left="0.35" right="0.35" top="0.5" bottom="0.5" header="0" footer="0.25"/>
      <printOptions horizontalCentered="1"/>
      <pageSetup pageOrder="overThenDown" orientation="portrait" horizontalDpi="300" verticalDpi="0" r:id="rId3"/>
      <headerFooter alignWithMargins="0">
        <oddFooter>&amp;L&amp;8Date of Estimate: &amp;D&amp;C&amp;8File Name: &amp;F&amp;R&amp;8Sheet  &amp;P of  &amp;N</oddFooter>
      </headerFooter>
    </customSheetView>
  </customSheetViews>
  <mergeCells count="2">
    <mergeCell ref="E26:G26"/>
    <mergeCell ref="E21:G21"/>
  </mergeCells>
  <phoneticPr fontId="40" type="noConversion"/>
  <printOptions horizontalCentered="1"/>
  <pageMargins left="0.35" right="0.15" top="0.5" bottom="0.5" header="0.25" footer="0.25"/>
  <pageSetup scale="97" pageOrder="overThenDown" orientation="portrait" r:id="rId4"/>
  <headerFooter alignWithMargins="0">
    <oddFooter>&amp;L&amp;8Date of Estimate: &amp;D&amp;C&amp;8File Name: &amp;F</oddFooter>
  </headerFooter>
  <colBreaks count="1" manualBreakCount="1">
    <brk id="10" max="5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owonfrontpage xmlns="e87d405a-4759-43f8-848c-21ef0bd2b117">false</showonfrontpage>
    <WhatsNew xmlns="e87d405a-4759-43f8-848c-21ef0bd2b117">false</WhatsNew>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850F7F21DE9F41B5A8EE6FC58757B5" ma:contentTypeVersion="11" ma:contentTypeDescription="Create a new document." ma:contentTypeScope="" ma:versionID="bc333f946fee394fe24b71553dfff361">
  <xsd:schema xmlns:xsd="http://www.w3.org/2001/XMLSchema" xmlns:xs="http://www.w3.org/2001/XMLSchema" xmlns:p="http://schemas.microsoft.com/office/2006/metadata/properties" xmlns:ns2="e87d405a-4759-43f8-848c-21ef0bd2b117" targetNamespace="http://schemas.microsoft.com/office/2006/metadata/properties" ma:root="true" ma:fieldsID="624f0245fbac930c2a06ae3f66b64e85" ns2:_="">
    <xsd:import namespace="e87d405a-4759-43f8-848c-21ef0bd2b117"/>
    <xsd:element name="properties">
      <xsd:complexType>
        <xsd:sequence>
          <xsd:element name="documentManagement">
            <xsd:complexType>
              <xsd:all>
                <xsd:element ref="ns2:showonfrontpage" minOccurs="0"/>
                <xsd:element ref="ns2:WhatsN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d405a-4759-43f8-848c-21ef0bd2b117" elementFormDefault="qualified">
    <xsd:import namespace="http://schemas.microsoft.com/office/2006/documentManagement/types"/>
    <xsd:import namespace="http://schemas.microsoft.com/office/infopath/2007/PartnerControls"/>
    <xsd:element name="showonfrontpage" ma:index="8" nillable="true" ma:displayName="showonfrontpage" ma:default="0" ma:internalName="showonfrontpage" ma:readOnly="false">
      <xsd:simpleType>
        <xsd:restriction base="dms:Boolean"/>
      </xsd:simpleType>
    </xsd:element>
    <xsd:element name="WhatsNew" ma:index="9" nillable="true" ma:displayName="WhatsNew" ma:default="0" ma:internalName="WhatsNew_d18e45ac_x002d_d8ad_x002d_41c4_x002d_b7c6_x002d_fcf61d57e33b"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_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660D0E-CC30-4177-A217-4901DB873DC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8f2f82a-99fc-4e41-9543-4f4d465b2725"/>
    <ds:schemaRef ds:uri="663e1dd9-4aef-40d9-a2bd-1d908da693f5"/>
    <ds:schemaRef ds:uri="http://www.w3.org/XML/1998/namespace"/>
  </ds:schemaRefs>
</ds:datastoreItem>
</file>

<file path=customXml/itemProps2.xml><?xml version="1.0" encoding="utf-8"?>
<ds:datastoreItem xmlns:ds="http://schemas.openxmlformats.org/officeDocument/2006/customXml" ds:itemID="{82C4648F-B66B-4237-88D8-2F628F1AF070}"/>
</file>

<file path=customXml/itemProps3.xml><?xml version="1.0" encoding="utf-8"?>
<ds:datastoreItem xmlns:ds="http://schemas.openxmlformats.org/officeDocument/2006/customXml" ds:itemID="{32CF6499-C3C7-471B-B60A-F68C4D4998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8</vt:i4>
      </vt:variant>
    </vt:vector>
  </HeadingPairs>
  <TitlesOfParts>
    <vt:vector size="39" baseType="lpstr">
      <vt:lpstr>Instructions</vt:lpstr>
      <vt:lpstr>Classification Descriptions</vt:lpstr>
      <vt:lpstr>Cover Sht</vt:lpstr>
      <vt:lpstr>Project Info</vt:lpstr>
      <vt:lpstr>Fee Summary</vt:lpstr>
      <vt:lpstr>DIRECT COST</vt:lpstr>
      <vt:lpstr>Labor Summary</vt:lpstr>
      <vt:lpstr>MAPPING</vt:lpstr>
      <vt:lpstr>SURVEYS</vt:lpstr>
      <vt:lpstr>DESIGN STUDY</vt:lpstr>
      <vt:lpstr>PFR</vt:lpstr>
      <vt:lpstr>RW</vt:lpstr>
      <vt:lpstr>FFR</vt:lpstr>
      <vt:lpstr>FOR</vt:lpstr>
      <vt:lpstr>QAQC</vt:lpstr>
      <vt:lpstr>GEOTECH</vt:lpstr>
      <vt:lpstr>DRAINAGE</vt:lpstr>
      <vt:lpstr>PERMITS</vt:lpstr>
      <vt:lpstr>TRAFFIC ANALYSIS</vt:lpstr>
      <vt:lpstr>NATURAL RESOURCES</vt:lpstr>
      <vt:lpstr>NEPA</vt:lpstr>
      <vt:lpstr>NOISE</vt:lpstr>
      <vt:lpstr>CULTURAL RESOURCES</vt:lpstr>
      <vt:lpstr>STR1</vt:lpstr>
      <vt:lpstr>STR2</vt:lpstr>
      <vt:lpstr>STR3</vt:lpstr>
      <vt:lpstr>STR1 REHAB</vt:lpstr>
      <vt:lpstr>MiscSTR</vt:lpstr>
      <vt:lpstr>POST DESIGN SERVICES</vt:lpstr>
      <vt:lpstr>SPECIALIZED SERVICE </vt:lpstr>
      <vt:lpstr>OH Certification</vt:lpstr>
      <vt:lpstr>'DIRECT COST'!Print_Area</vt:lpstr>
      <vt:lpstr>'Fee Summary'!Print_Area</vt:lpstr>
      <vt:lpstr>GEOTECH!Print_Area</vt:lpstr>
      <vt:lpstr>Instructions!Print_Area</vt:lpstr>
      <vt:lpstr>'OH Certification'!Print_Area</vt:lpstr>
      <vt:lpstr>'STR2'!Print_Area</vt:lpstr>
      <vt:lpstr>'STR3'!Print_Area</vt:lpstr>
      <vt:lpstr>SURVEYS!Print_Area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Megan Hevener</dc:creator>
  <cp:lastModifiedBy>Carroll, Erika J</cp:lastModifiedBy>
  <cp:lastPrinted>2023-07-13T19:00:15Z</cp:lastPrinted>
  <dcterms:created xsi:type="dcterms:W3CDTF">2003-05-15T11:46:12Z</dcterms:created>
  <dcterms:modified xsi:type="dcterms:W3CDTF">2023-07-13T19:26:02Z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0x010100A7850F7F21DE9F41B5A8EE6FC58757B5</vt:lpwstr>
  </property>
</Properties>
</file>